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525" yWindow="-210" windowWidth="9630" windowHeight="11640" activeTab="4"/>
  </bookViews>
  <sheets>
    <sheet name="1-Explanation" sheetId="13" r:id="rId1"/>
    <sheet name="2-Groundwater-ET&amp;Boundary-Flux" sheetId="14" r:id="rId2"/>
    <sheet name="3-Precipitation-Recharge" sheetId="10" r:id="rId3"/>
    <sheet name="4-Solver-Solution" sheetId="2" r:id="rId4"/>
    <sheet name="5-References" sheetId="16" r:id="rId5"/>
  </sheets>
  <definedNames>
    <definedName name="_xlnm.Database">#REF!</definedName>
    <definedName name="database?">#REF!</definedName>
    <definedName name="_xlnm.Print_Area" localSheetId="2">'3-Precipitation-Recharge'!$B$2:$G$32</definedName>
    <definedName name="_xlnm.Print_Area" localSheetId="3">'4-Solver-Solution'!$A$1:$J$53</definedName>
    <definedName name="sheet3">#REF!</definedName>
    <definedName name="solver_adj" localSheetId="3" hidden="1">'4-Solver-Solution'!$D$7:$D$8</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hs1" localSheetId="3" hidden="1">'4-Solver-Solution'!$D$7</definedName>
    <definedName name="solver_lhs2" localSheetId="3" hidden="1">'4-Solver-Solution'!$D$8</definedName>
    <definedName name="solver_lhs3" localSheetId="3" hidden="1">'4-Solver-Solution'!$C$52</definedName>
    <definedName name="solver_lhs4" localSheetId="3" hidden="1">'4-Solver-Solution'!$D$18</definedName>
    <definedName name="solver_lhs5" localSheetId="3" hidden="1">'4-Solver-Solution'!$C$52</definedName>
    <definedName name="solver_lhs6" localSheetId="3" hidden="1">'4-Solver-Solution'!#REF!</definedName>
    <definedName name="solver_lhs7" localSheetId="3" hidden="1">'4-Solver-Solution'!#REF!</definedName>
    <definedName name="solver_lhs8" localSheetId="3" hidden="1">'4-Solver-Solution'!#REF!</definedName>
    <definedName name="solver_lin" localSheetId="3" hidden="1">2</definedName>
    <definedName name="solver_neg" localSheetId="3" hidden="1">2</definedName>
    <definedName name="solver_num" localSheetId="3" hidden="1">4</definedName>
    <definedName name="solver_nwt" localSheetId="3" hidden="1">1</definedName>
    <definedName name="solver_opt" localSheetId="3" hidden="1">'4-Solver-Solution'!$D$4</definedName>
    <definedName name="solver_pre" localSheetId="3" hidden="1">0.000001</definedName>
    <definedName name="solver_rel1" localSheetId="3" hidden="1">3</definedName>
    <definedName name="solver_rel2" localSheetId="3" hidden="1">3</definedName>
    <definedName name="solver_rel3" localSheetId="3" hidden="1">1</definedName>
    <definedName name="solver_rel4" localSheetId="3" hidden="1">2</definedName>
    <definedName name="solver_rel5" localSheetId="3" hidden="1">1</definedName>
    <definedName name="solver_rel6" localSheetId="3" hidden="1">3</definedName>
    <definedName name="solver_rel7" localSheetId="3" hidden="1">1</definedName>
    <definedName name="solver_rel8" localSheetId="3" hidden="1">1</definedName>
    <definedName name="solver_rhs1" localSheetId="3" hidden="1">0</definedName>
    <definedName name="solver_rhs2" localSheetId="3" hidden="1">0</definedName>
    <definedName name="solver_rhs3" localSheetId="3" hidden="1">0.6</definedName>
    <definedName name="solver_rhs4" localSheetId="3" hidden="1">'2-Groundwater-ET&amp;Boundary-Flux'!$B$10</definedName>
    <definedName name="solver_rhs5" localSheetId="3" hidden="1">0.6</definedName>
    <definedName name="solver_rhs6" localSheetId="3" hidden="1">0</definedName>
    <definedName name="solver_rhs7" localSheetId="3" hidden="1">0.63</definedName>
    <definedName name="solver_rhs8" localSheetId="3" hidden="1">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3</definedName>
    <definedName name="solver_val" localSheetId="3" hidden="1">94800</definedName>
  </definedNames>
  <calcPr calcId="125725"/>
</workbook>
</file>

<file path=xl/calcChain.xml><?xml version="1.0" encoding="utf-8"?>
<calcChain xmlns="http://schemas.openxmlformats.org/spreadsheetml/2006/main">
  <c r="I50" i="2"/>
  <c r="H49"/>
  <c r="H50" s="1"/>
  <c r="H51" s="1"/>
  <c r="I51"/>
  <c r="C27"/>
  <c r="F3" i="10" l="1"/>
  <c r="F4"/>
  <c r="F5"/>
  <c r="F2"/>
  <c r="E2"/>
  <c r="C32" l="1"/>
  <c r="G2"/>
  <c r="E19"/>
  <c r="E3"/>
  <c r="E20"/>
  <c r="E4"/>
  <c r="E5"/>
  <c r="G5" s="1"/>
  <c r="E6"/>
  <c r="E21"/>
  <c r="E7"/>
  <c r="E8"/>
  <c r="E22"/>
  <c r="E23"/>
  <c r="E9"/>
  <c r="E10"/>
  <c r="E24"/>
  <c r="E25"/>
  <c r="E11"/>
  <c r="E26"/>
  <c r="E27"/>
  <c r="E12"/>
  <c r="E28"/>
  <c r="E29"/>
  <c r="E13"/>
  <c r="E30"/>
  <c r="E14"/>
  <c r="E31"/>
  <c r="E15"/>
  <c r="E16"/>
  <c r="E17"/>
  <c r="E18"/>
  <c r="G3" l="1"/>
  <c r="G4"/>
  <c r="C28" i="2"/>
  <c r="F7" i="10" s="1"/>
  <c r="G7" s="1"/>
  <c r="C29" i="2"/>
  <c r="F8" i="10" s="1"/>
  <c r="G8" s="1"/>
  <c r="C30" i="2"/>
  <c r="F9" i="10" s="1"/>
  <c r="G9" s="1"/>
  <c r="C31" i="2"/>
  <c r="F10" i="10" s="1"/>
  <c r="G10" s="1"/>
  <c r="C32" i="2"/>
  <c r="F11" i="10" s="1"/>
  <c r="G11" s="1"/>
  <c r="C33" i="2"/>
  <c r="F12" i="10" s="1"/>
  <c r="G12" s="1"/>
  <c r="C34" i="2"/>
  <c r="F13" i="10" s="1"/>
  <c r="G13" s="1"/>
  <c r="C35" i="2"/>
  <c r="F14" i="10" s="1"/>
  <c r="G14" s="1"/>
  <c r="C36" i="2"/>
  <c r="F15" i="10" s="1"/>
  <c r="G15" s="1"/>
  <c r="C37" i="2"/>
  <c r="F16" i="10" s="1"/>
  <c r="G16" s="1"/>
  <c r="C38" i="2"/>
  <c r="F17" i="10" s="1"/>
  <c r="G17" s="1"/>
  <c r="C39" i="2"/>
  <c r="F18" i="10" s="1"/>
  <c r="G18" s="1"/>
  <c r="C40" i="2"/>
  <c r="C41"/>
  <c r="C42"/>
  <c r="C43"/>
  <c r="C44"/>
  <c r="C45"/>
  <c r="C46"/>
  <c r="C47"/>
  <c r="C48"/>
  <c r="C49"/>
  <c r="C50"/>
  <c r="C51"/>
  <c r="C52"/>
  <c r="F6" i="10"/>
  <c r="G6" s="1"/>
  <c r="E32" l="1"/>
  <c r="F31"/>
  <c r="F22"/>
  <c r="G22" s="1"/>
  <c r="F21"/>
  <c r="F23"/>
  <c r="F19"/>
  <c r="F20"/>
  <c r="F24"/>
  <c r="F27"/>
  <c r="G27" s="1"/>
  <c r="F28"/>
  <c r="G28" s="1"/>
  <c r="F25"/>
  <c r="G25" s="1"/>
  <c r="F26"/>
  <c r="G26" s="1"/>
  <c r="F29"/>
  <c r="G29" s="1"/>
  <c r="F30"/>
  <c r="G20"/>
  <c r="D50" i="2"/>
  <c r="G30" i="10" l="1"/>
  <c r="G23"/>
  <c r="G31"/>
  <c r="G24"/>
  <c r="G21"/>
  <c r="G19"/>
  <c r="D52" i="2"/>
  <c r="D44"/>
  <c r="D28"/>
  <c r="D27"/>
  <c r="D48"/>
  <c r="D46"/>
  <c r="D42"/>
  <c r="D40"/>
  <c r="D38"/>
  <c r="D36"/>
  <c r="D34"/>
  <c r="D32"/>
  <c r="D30"/>
  <c r="D51"/>
  <c r="D49"/>
  <c r="D47"/>
  <c r="D45"/>
  <c r="D43"/>
  <c r="D41"/>
  <c r="D39"/>
  <c r="D37"/>
  <c r="D35"/>
  <c r="D33"/>
  <c r="D31"/>
  <c r="D29"/>
  <c r="G32" i="10" l="1"/>
  <c r="I48" i="2" l="1"/>
  <c r="D4"/>
</calcChain>
</file>

<file path=xl/sharedStrings.xml><?xml version="1.0" encoding="utf-8"?>
<sst xmlns="http://schemas.openxmlformats.org/spreadsheetml/2006/main" count="125" uniqueCount="82">
  <si>
    <t>Total Recharge</t>
  </si>
  <si>
    <t>Playa</t>
  </si>
  <si>
    <t>Major phreatophyte</t>
  </si>
  <si>
    <t>Northern phreatophyte</t>
  </si>
  <si>
    <t>8 - 9</t>
  </si>
  <si>
    <t>9 - 10</t>
  </si>
  <si>
    <t>10 - 11</t>
  </si>
  <si>
    <t>11 - 12</t>
  </si>
  <si>
    <t>12 - 13</t>
  </si>
  <si>
    <t>13 - 14</t>
  </si>
  <si>
    <t>14 - 15</t>
  </si>
  <si>
    <t>15 - 16</t>
  </si>
  <si>
    <t>16 - 17</t>
  </si>
  <si>
    <t>17 - 18</t>
  </si>
  <si>
    <t>18 - 19</t>
  </si>
  <si>
    <t>19 - 20</t>
  </si>
  <si>
    <t>20 - 21</t>
  </si>
  <si>
    <t>21 - 22</t>
  </si>
  <si>
    <t>22 - 23</t>
  </si>
  <si>
    <t>23 - 24</t>
  </si>
  <si>
    <t>24 - 25</t>
  </si>
  <si>
    <t>25 - 26</t>
  </si>
  <si>
    <t>26 - 27</t>
  </si>
  <si>
    <t>27 - 28</t>
  </si>
  <si>
    <t>28 - 29</t>
  </si>
  <si>
    <t>29 - 30</t>
  </si>
  <si>
    <t>30 - 31</t>
  </si>
  <si>
    <t>31 - 32</t>
  </si>
  <si>
    <t>32 - 33</t>
  </si>
  <si>
    <t>33 - 34</t>
  </si>
  <si>
    <t>Boundary Flux of Spring Valley (afy)</t>
  </si>
  <si>
    <t>Recharge Efficiency</t>
  </si>
  <si>
    <t>Yes</t>
  </si>
  <si>
    <t>No</t>
  </si>
  <si>
    <t>Area 1 - Main Solver Area</t>
  </si>
  <si>
    <t>Solver Data Color Coding</t>
  </si>
  <si>
    <t>Target cell</t>
  </si>
  <si>
    <t>Parameters</t>
  </si>
  <si>
    <t>CONSTRAINTS</t>
  </si>
  <si>
    <t>&gt;=0.0</t>
  </si>
  <si>
    <t>Area 2 - Recharge Efficiency Calculations</t>
  </si>
  <si>
    <t>Power Function</t>
  </si>
  <si>
    <t>Constant: a</t>
  </si>
  <si>
    <t xml:space="preserve"> Exponent: b</t>
  </si>
  <si>
    <t>Maximum Value</t>
  </si>
  <si>
    <t>NA</t>
  </si>
  <si>
    <t>To Hamlin Valley</t>
  </si>
  <si>
    <t>PARAMETERS - SOLUTION</t>
  </si>
  <si>
    <t>INITIAL PARAMETER ESTIMATES</t>
  </si>
  <si>
    <t xml:space="preserve">Power Function </t>
  </si>
  <si>
    <t>Precipitation in inches per year</t>
  </si>
  <si>
    <t>Calculated recharge efficiency
as fraction of precipitation</t>
  </si>
  <si>
    <t>Recharge in inches per year</t>
  </si>
  <si>
    <t>Area 4 - Map Label Information</t>
  </si>
  <si>
    <t>Name</t>
  </si>
  <si>
    <t>X</t>
  </si>
  <si>
    <t>Y</t>
  </si>
  <si>
    <t>Total Inflow</t>
  </si>
  <si>
    <t>Total GWET</t>
  </si>
  <si>
    <t>Total Outflow</t>
  </si>
  <si>
    <t>TARGET</t>
  </si>
  <si>
    <t>* Coordinates X and Y in meters (UTM - Zone 11, NAD 83)</t>
  </si>
  <si>
    <t>Area 3 - Map Showing Groundwater Budget</t>
  </si>
  <si>
    <t>1-inch Precipitation Interval</t>
  </si>
  <si>
    <t>Mean Precipitation Rate
(inches)</t>
  </si>
  <si>
    <t>Area
 (acres)</t>
  </si>
  <si>
    <t>Area Excluded from Potential Recharge Areas?</t>
  </si>
  <si>
    <t xml:space="preserve">Precipitation Volume
(acre-feet/year)
</t>
  </si>
  <si>
    <t>Recharge Volume
(acre-feet/year)</t>
  </si>
  <si>
    <t>Groundwater ET= Recharge+Inflow-Outflow (afy)</t>
  </si>
  <si>
    <t>Outflow (afy)</t>
  </si>
  <si>
    <t>Inflow (afy)</t>
  </si>
  <si>
    <t xml:space="preserve">Constraint </t>
  </si>
  <si>
    <t>Values (afy)</t>
  </si>
  <si>
    <t>Exponent: b</t>
  </si>
  <si>
    <t>Groundwater ET in Spring Valley (afy)</t>
  </si>
  <si>
    <t>Groundwater Budget Component</t>
  </si>
  <si>
    <t>Annual Volume
(afy)</t>
  </si>
  <si>
    <t>Source</t>
  </si>
  <si>
    <t>Groundwater Flow into Spring Valley (afy)</t>
  </si>
  <si>
    <t>Total for Spring Valley</t>
  </si>
  <si>
    <t>This study</t>
  </si>
</sst>
</file>

<file path=xl/styles.xml><?xml version="1.0" encoding="utf-8"?>
<styleSheet xmlns="http://schemas.openxmlformats.org/spreadsheetml/2006/main">
  <numFmts count="3">
    <numFmt numFmtId="5" formatCode="&quot;$&quot;#,##0_);\(&quot;$&quot;#,##0\)"/>
    <numFmt numFmtId="43" formatCode="_(* #,##0.00_);_(* \(#,##0.00\);_(* &quot;-&quot;??_);_(@_)"/>
    <numFmt numFmtId="164" formatCode="0.0000"/>
  </numFmts>
  <fonts count="32">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Helv"/>
    </font>
    <font>
      <sz val="8"/>
      <name val="MS Sans Serif"/>
      <family val="2"/>
    </font>
    <font>
      <b/>
      <sz val="10"/>
      <name val="Arial"/>
      <family val="2"/>
    </font>
    <font>
      <b/>
      <sz val="14"/>
      <name val="Arial"/>
      <family val="2"/>
    </font>
    <font>
      <sz val="11"/>
      <name val="Arial"/>
      <family val="2"/>
    </font>
    <font>
      <sz val="14"/>
      <name val="Arial"/>
      <family val="2"/>
    </font>
    <font>
      <b/>
      <sz val="10"/>
      <name val="Helv"/>
    </font>
    <font>
      <sz val="10"/>
      <name val="Helv"/>
    </font>
    <font>
      <sz val="11"/>
      <name val="Calibri"/>
      <family val="2"/>
      <scheme val="minor"/>
    </font>
    <font>
      <b/>
      <sz val="12"/>
      <name val="Arial"/>
      <family val="2"/>
    </font>
    <font>
      <b/>
      <sz val="8"/>
      <name val="Arial"/>
      <family val="2"/>
    </font>
    <font>
      <sz val="8"/>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0"/>
        <bgColor indexed="64"/>
      </patternFill>
    </fill>
    <fill>
      <patternFill patternType="solid">
        <fgColor indexed="11"/>
        <bgColor indexed="64"/>
      </patternFill>
    </fill>
    <fill>
      <patternFill patternType="solid">
        <fgColor rgb="FF00FF00"/>
        <bgColor indexed="64"/>
      </patternFill>
    </fill>
    <fill>
      <patternFill patternType="solid">
        <fgColor rgb="FFFF33CC"/>
        <bgColor indexed="64"/>
      </patternFill>
    </fill>
    <fill>
      <patternFill patternType="solid">
        <fgColor theme="0"/>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auto="1"/>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s>
  <cellStyleXfs count="463">
    <xf numFmtId="0" fontId="0"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9" fillId="15"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2" fillId="18" borderId="6" applyNumberFormat="0" applyAlignment="0" applyProtection="0"/>
    <xf numFmtId="0" fontId="13" fillId="19" borderId="7" applyNumberFormat="0" applyAlignment="0" applyProtection="0"/>
    <xf numFmtId="0" fontId="14" fillId="19" borderId="6" applyNumberFormat="0" applyAlignment="0" applyProtection="0"/>
    <xf numFmtId="0" fontId="15" fillId="0" borderId="8" applyNumberFormat="0" applyFill="0" applyAlignment="0" applyProtection="0"/>
    <xf numFmtId="0" fontId="16" fillId="20" borderId="9"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 fillId="0" borderId="10" applyNumberFormat="0" applyFill="0" applyAlignment="0" applyProtection="0"/>
    <xf numFmtId="0" fontId="19" fillId="21"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9" fillId="32" borderId="0" applyNumberFormat="0" applyBorder="0" applyAlignment="0" applyProtection="0"/>
    <xf numFmtId="0" fontId="21" fillId="0" borderId="0"/>
    <xf numFmtId="0" fontId="20" fillId="0" borderId="0">
      <alignment horizontal="left"/>
    </xf>
    <xf numFmtId="0" fontId="20" fillId="0" borderId="0">
      <alignment horizontal="left"/>
    </xf>
    <xf numFmtId="0" fontId="20"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cellStyleXfs>
  <cellXfs count="161">
    <xf numFmtId="0" fontId="0" fillId="0" borderId="0" xfId="0"/>
    <xf numFmtId="0" fontId="0" fillId="0" borderId="0" xfId="0"/>
    <xf numFmtId="0" fontId="0" fillId="0" borderId="1" xfId="0" applyBorder="1" applyAlignment="1">
      <alignment horizontal="center"/>
    </xf>
    <xf numFmtId="0" fontId="3" fillId="0" borderId="0" xfId="1" applyFont="1"/>
    <xf numFmtId="0" fontId="3" fillId="0" borderId="0" xfId="1"/>
    <xf numFmtId="0" fontId="0" fillId="0" borderId="0" xfId="0"/>
    <xf numFmtId="2" fontId="0" fillId="0" borderId="16" xfId="0" applyNumberFormat="1" applyBorder="1" applyAlignment="1">
      <alignment horizontal="center"/>
    </xf>
    <xf numFmtId="0" fontId="0" fillId="0" borderId="13" xfId="0" applyFill="1" applyBorder="1"/>
    <xf numFmtId="0" fontId="0" fillId="0" borderId="0" xfId="0" applyBorder="1" applyAlignment="1">
      <alignment horizontal="center"/>
    </xf>
    <xf numFmtId="0" fontId="0" fillId="0" borderId="0" xfId="0" applyBorder="1"/>
    <xf numFmtId="0" fontId="0" fillId="0" borderId="13" xfId="0" applyBorder="1"/>
    <xf numFmtId="0" fontId="0" fillId="0" borderId="0" xfId="0" applyFill="1"/>
    <xf numFmtId="0" fontId="0" fillId="0" borderId="14" xfId="0" applyBorder="1"/>
    <xf numFmtId="0" fontId="0" fillId="0" borderId="15" xfId="0" applyBorder="1"/>
    <xf numFmtId="164" fontId="0" fillId="0" borderId="1" xfId="0" applyNumberFormat="1" applyBorder="1" applyAlignment="1">
      <alignment horizontal="center"/>
    </xf>
    <xf numFmtId="0" fontId="0" fillId="0" borderId="0" xfId="0" applyFill="1" applyBorder="1"/>
    <xf numFmtId="4" fontId="1" fillId="0" borderId="1" xfId="0" applyNumberFormat="1" applyFont="1" applyBorder="1" applyAlignment="1">
      <alignment horizontal="center"/>
    </xf>
    <xf numFmtId="0" fontId="1" fillId="0" borderId="1" xfId="0" applyFont="1" applyBorder="1" applyAlignment="1">
      <alignment horizontal="center"/>
    </xf>
    <xf numFmtId="4" fontId="0" fillId="0" borderId="0" xfId="0" applyNumberFormat="1" applyBorder="1"/>
    <xf numFmtId="4" fontId="0" fillId="0" borderId="0" xfId="0" applyNumberFormat="1" applyFill="1" applyBorder="1"/>
    <xf numFmtId="2" fontId="0" fillId="0" borderId="21" xfId="0" applyNumberFormat="1" applyBorder="1" applyAlignment="1">
      <alignment horizontal="center"/>
    </xf>
    <xf numFmtId="0" fontId="1" fillId="0" borderId="21" xfId="0" applyFont="1" applyBorder="1" applyAlignment="1">
      <alignment horizontal="center"/>
    </xf>
    <xf numFmtId="0" fontId="0" fillId="0" borderId="17" xfId="0" applyBorder="1" applyAlignment="1">
      <alignment horizontal="center"/>
    </xf>
    <xf numFmtId="0" fontId="23" fillId="0" borderId="0" xfId="50" applyFont="1" applyFill="1" applyBorder="1" applyAlignment="1">
      <alignment vertical="top"/>
    </xf>
    <xf numFmtId="0" fontId="22" fillId="0" borderId="1" xfId="50" applyFont="1" applyFill="1" applyBorder="1" applyAlignment="1">
      <alignment horizontal="left" vertical="top"/>
    </xf>
    <xf numFmtId="0" fontId="1" fillId="0" borderId="16" xfId="0" applyFont="1" applyBorder="1" applyAlignment="1">
      <alignment horizontal="center"/>
    </xf>
    <xf numFmtId="0" fontId="4" fillId="0" borderId="1" xfId="0" applyFont="1" applyFill="1" applyBorder="1" applyAlignment="1">
      <alignment horizontal="center"/>
    </xf>
    <xf numFmtId="0" fontId="24" fillId="0" borderId="0" xfId="50" applyFont="1" applyFill="1" applyBorder="1" applyAlignment="1">
      <alignment vertical="top" wrapText="1"/>
    </xf>
    <xf numFmtId="49" fontId="3" fillId="0" borderId="17" xfId="148" applyNumberFormat="1" applyFont="1" applyBorder="1" applyAlignment="1">
      <alignment horizontal="left" vertical="top" wrapText="1"/>
    </xf>
    <xf numFmtId="0" fontId="0" fillId="0" borderId="16" xfId="0" applyBorder="1" applyAlignment="1">
      <alignment horizontal="center"/>
    </xf>
    <xf numFmtId="0" fontId="3" fillId="0" borderId="20" xfId="50" applyBorder="1" applyAlignment="1">
      <alignment vertical="top"/>
    </xf>
    <xf numFmtId="3" fontId="28" fillId="0" borderId="22" xfId="0" applyNumberFormat="1" applyFont="1" applyFill="1" applyBorder="1" applyAlignment="1">
      <alignment horizontal="center"/>
    </xf>
    <xf numFmtId="0" fontId="3" fillId="0" borderId="1" xfId="50" applyBorder="1" applyAlignment="1">
      <alignment vertical="top"/>
    </xf>
    <xf numFmtId="0" fontId="22" fillId="0" borderId="16" xfId="50" applyFont="1" applyFill="1" applyBorder="1" applyAlignment="1">
      <alignment horizontal="center" vertical="top" wrapText="1"/>
    </xf>
    <xf numFmtId="3" fontId="3" fillId="0" borderId="21" xfId="0" applyNumberFormat="1" applyFont="1" applyFill="1" applyBorder="1" applyAlignment="1">
      <alignment horizontal="center"/>
    </xf>
    <xf numFmtId="0" fontId="22" fillId="0" borderId="16" xfId="50" applyFont="1" applyFill="1" applyBorder="1" applyAlignment="1">
      <alignment horizontal="left" vertical="top"/>
    </xf>
    <xf numFmtId="49" fontId="3" fillId="0" borderId="16" xfId="148" applyNumberFormat="1" applyFont="1" applyBorder="1" applyAlignment="1">
      <alignment horizontal="left" vertical="top" wrapText="1"/>
    </xf>
    <xf numFmtId="0" fontId="0" fillId="0" borderId="20" xfId="0" applyBorder="1" applyAlignment="1">
      <alignment horizontal="center"/>
    </xf>
    <xf numFmtId="164" fontId="22" fillId="0" borderId="1" xfId="50" applyNumberFormat="1" applyFont="1" applyFill="1" applyBorder="1" applyAlignment="1">
      <alignment horizontal="center" vertical="top" wrapText="1"/>
    </xf>
    <xf numFmtId="0" fontId="3" fillId="0" borderId="1" xfId="50" applyFont="1" applyFill="1" applyBorder="1" applyAlignment="1">
      <alignment horizontal="center" vertical="top" wrapText="1"/>
    </xf>
    <xf numFmtId="0" fontId="22" fillId="0" borderId="16" xfId="50" applyFont="1" applyFill="1" applyBorder="1" applyAlignment="1">
      <alignment horizontal="center" vertical="top"/>
    </xf>
    <xf numFmtId="0" fontId="23" fillId="0" borderId="13" xfId="50" applyFont="1" applyFill="1" applyBorder="1" applyAlignment="1">
      <alignment vertical="top"/>
    </xf>
    <xf numFmtId="0" fontId="23" fillId="0" borderId="0" xfId="50" applyFont="1" applyFill="1" applyBorder="1" applyAlignment="1">
      <alignment horizontal="left" vertical="top"/>
    </xf>
    <xf numFmtId="0" fontId="22" fillId="0" borderId="18" xfId="0" applyFont="1" applyFill="1" applyBorder="1" applyAlignment="1">
      <alignment horizontal="center" vertical="top"/>
    </xf>
    <xf numFmtId="0" fontId="24" fillId="0" borderId="12" xfId="0" applyFont="1" applyFill="1" applyBorder="1" applyAlignment="1">
      <alignment vertical="top"/>
    </xf>
    <xf numFmtId="0" fontId="24" fillId="0" borderId="0" xfId="0" applyFont="1" applyFill="1" applyBorder="1" applyAlignment="1">
      <alignment vertical="top" wrapText="1"/>
    </xf>
    <xf numFmtId="0" fontId="24" fillId="0" borderId="13" xfId="0" applyFont="1" applyFill="1" applyBorder="1" applyAlignment="1">
      <alignment vertical="top"/>
    </xf>
    <xf numFmtId="0" fontId="24" fillId="37" borderId="0" xfId="0" applyFont="1" applyFill="1" applyBorder="1" applyAlignment="1">
      <alignment vertical="top"/>
    </xf>
    <xf numFmtId="0" fontId="0" fillId="37" borderId="0" xfId="0" applyFill="1" applyBorder="1" applyAlignment="1">
      <alignment vertical="top"/>
    </xf>
    <xf numFmtId="0" fontId="23" fillId="37" borderId="0" xfId="50" applyFont="1" applyFill="1" applyBorder="1" applyAlignment="1">
      <alignment horizontal="left" vertical="top"/>
    </xf>
    <xf numFmtId="0" fontId="22" fillId="37" borderId="0" xfId="0" applyFont="1" applyFill="1" applyBorder="1" applyAlignment="1">
      <alignment horizontal="center" vertical="top"/>
    </xf>
    <xf numFmtId="3" fontId="3" fillId="37" borderId="0" xfId="50" applyNumberFormat="1" applyFont="1" applyFill="1" applyBorder="1" applyAlignment="1">
      <alignment horizontal="center" vertical="top"/>
    </xf>
    <xf numFmtId="0" fontId="22" fillId="37" borderId="0" xfId="50" applyFont="1" applyFill="1" applyBorder="1" applyAlignment="1">
      <alignment horizontal="left" vertical="top"/>
    </xf>
    <xf numFmtId="11" fontId="3" fillId="37" borderId="0" xfId="50" applyNumberFormat="1" applyFont="1" applyFill="1" applyBorder="1" applyAlignment="1">
      <alignment horizontal="center" vertical="top"/>
    </xf>
    <xf numFmtId="0" fontId="3" fillId="37" borderId="0" xfId="50" applyFont="1" applyFill="1" applyBorder="1" applyAlignment="1">
      <alignment horizontal="center" vertical="top"/>
    </xf>
    <xf numFmtId="0" fontId="24" fillId="37" borderId="0" xfId="0" applyFont="1" applyFill="1" applyBorder="1" applyAlignment="1">
      <alignment vertical="top" wrapText="1"/>
    </xf>
    <xf numFmtId="2" fontId="3" fillId="37" borderId="0" xfId="50" quotePrefix="1" applyNumberFormat="1" applyFont="1" applyFill="1" applyBorder="1" applyAlignment="1">
      <alignment horizontal="center" vertical="top"/>
    </xf>
    <xf numFmtId="3" fontId="4" fillId="37" borderId="0" xfId="0" applyNumberFormat="1" applyFont="1" applyFill="1" applyBorder="1" applyAlignment="1">
      <alignment horizontal="center"/>
    </xf>
    <xf numFmtId="3" fontId="3" fillId="37" borderId="0" xfId="50" applyNumberFormat="1" applyFont="1" applyFill="1" applyBorder="1" applyAlignment="1">
      <alignment vertical="top"/>
    </xf>
    <xf numFmtId="49" fontId="26" fillId="37" borderId="0" xfId="147" applyNumberFormat="1" applyFont="1" applyFill="1" applyBorder="1" applyAlignment="1">
      <alignment horizontal="left" vertical="top"/>
    </xf>
    <xf numFmtId="5" fontId="26" fillId="37" borderId="0" xfId="149" applyNumberFormat="1" applyFont="1" applyFill="1" applyBorder="1" applyAlignment="1">
      <alignment horizontal="center"/>
    </xf>
    <xf numFmtId="38" fontId="27" fillId="37" borderId="0" xfId="150" applyNumberFormat="1" applyFont="1" applyFill="1" applyBorder="1" applyAlignment="1"/>
    <xf numFmtId="0" fontId="3" fillId="37" borderId="0" xfId="50" applyFont="1" applyFill="1" applyBorder="1" applyAlignment="1"/>
    <xf numFmtId="0" fontId="24" fillId="37" borderId="0" xfId="50" applyFont="1" applyFill="1" applyBorder="1" applyAlignment="1">
      <alignment vertical="top"/>
    </xf>
    <xf numFmtId="0" fontId="25" fillId="37" borderId="0" xfId="50" applyFont="1" applyFill="1" applyBorder="1" applyAlignment="1">
      <alignment vertical="top"/>
    </xf>
    <xf numFmtId="0" fontId="22" fillId="37" borderId="0" xfId="50" applyFont="1" applyFill="1" applyBorder="1" applyAlignment="1">
      <alignment horizontal="center" vertical="top" wrapText="1"/>
    </xf>
    <xf numFmtId="2" fontId="0" fillId="37" borderId="0" xfId="0" applyNumberFormat="1" applyFill="1" applyBorder="1" applyAlignment="1">
      <alignment horizontal="center"/>
    </xf>
    <xf numFmtId="3" fontId="3" fillId="36" borderId="21" xfId="0" applyNumberFormat="1" applyFont="1" applyFill="1" applyBorder="1" applyAlignment="1">
      <alignment horizontal="center" vertical="top"/>
    </xf>
    <xf numFmtId="0" fontId="3" fillId="0" borderId="19" xfId="0" applyFont="1" applyFill="1" applyBorder="1" applyAlignment="1">
      <alignment vertical="top"/>
    </xf>
    <xf numFmtId="4" fontId="0" fillId="0" borderId="14" xfId="0" applyNumberFormat="1" applyBorder="1"/>
    <xf numFmtId="0" fontId="0" fillId="37" borderId="0" xfId="0" applyFill="1" applyBorder="1"/>
    <xf numFmtId="0" fontId="22" fillId="0" borderId="21" xfId="50" applyFont="1" applyFill="1" applyBorder="1" applyAlignment="1">
      <alignment horizontal="center" vertical="top" wrapText="1"/>
    </xf>
    <xf numFmtId="0" fontId="0" fillId="0" borderId="17" xfId="0" applyBorder="1"/>
    <xf numFmtId="0" fontId="23" fillId="0" borderId="12" xfId="50" applyFont="1" applyFill="1" applyBorder="1" applyAlignment="1">
      <alignment horizontal="left" vertical="top"/>
    </xf>
    <xf numFmtId="0" fontId="23" fillId="0" borderId="13" xfId="50" applyFont="1" applyFill="1" applyBorder="1" applyAlignment="1">
      <alignment horizontal="left" vertical="top"/>
    </xf>
    <xf numFmtId="11" fontId="3" fillId="35" borderId="21" xfId="50" applyNumberFormat="1" applyFont="1" applyFill="1" applyBorder="1" applyAlignment="1">
      <alignment horizontal="center" vertical="top"/>
    </xf>
    <xf numFmtId="0" fontId="29" fillId="0" borderId="12" xfId="0" applyFont="1" applyBorder="1"/>
    <xf numFmtId="0" fontId="24" fillId="0" borderId="13" xfId="0" applyFont="1" applyFill="1" applyBorder="1" applyAlignment="1">
      <alignment vertical="top" wrapText="1"/>
    </xf>
    <xf numFmtId="5" fontId="26" fillId="33" borderId="21" xfId="149" applyNumberFormat="1" applyFont="1" applyFill="1" applyBorder="1" applyAlignment="1">
      <alignment horizontal="center"/>
    </xf>
    <xf numFmtId="0" fontId="24" fillId="0" borderId="12" xfId="50" applyFont="1" applyFill="1" applyBorder="1" applyAlignment="1">
      <alignment vertical="top"/>
    </xf>
    <xf numFmtId="0" fontId="24" fillId="0" borderId="13" xfId="50" applyFont="1" applyFill="1" applyBorder="1" applyAlignment="1">
      <alignment vertical="top"/>
    </xf>
    <xf numFmtId="0" fontId="23" fillId="0" borderId="26" xfId="0" applyFont="1" applyFill="1" applyBorder="1" applyAlignment="1">
      <alignment vertical="top"/>
    </xf>
    <xf numFmtId="0" fontId="0" fillId="0" borderId="11" xfId="0" applyBorder="1" applyAlignment="1">
      <alignment vertical="top"/>
    </xf>
    <xf numFmtId="0" fontId="0" fillId="0" borderId="18" xfId="0" applyBorder="1" applyAlignment="1">
      <alignment vertical="top"/>
    </xf>
    <xf numFmtId="0" fontId="22" fillId="0" borderId="26" xfId="0" applyFont="1" applyFill="1" applyBorder="1" applyAlignment="1">
      <alignment horizontal="left" vertical="top"/>
    </xf>
    <xf numFmtId="0" fontId="22" fillId="0" borderId="11" xfId="0" applyFont="1" applyFill="1" applyBorder="1" applyAlignment="1">
      <alignment horizontal="left" vertical="top"/>
    </xf>
    <xf numFmtId="0" fontId="22" fillId="0" borderId="21" xfId="50" applyFont="1" applyFill="1" applyBorder="1" applyAlignment="1">
      <alignment horizontal="left" vertical="top"/>
    </xf>
    <xf numFmtId="0" fontId="23" fillId="0" borderId="23" xfId="50" applyFont="1" applyFill="1" applyBorder="1" applyAlignment="1">
      <alignment vertical="top"/>
    </xf>
    <xf numFmtId="0" fontId="25" fillId="0" borderId="24" xfId="50" applyFont="1" applyBorder="1" applyAlignment="1">
      <alignment vertical="top"/>
    </xf>
    <xf numFmtId="0" fontId="25" fillId="0" borderId="29" xfId="50" applyFont="1" applyBorder="1" applyAlignment="1">
      <alignment vertical="top"/>
    </xf>
    <xf numFmtId="0" fontId="31" fillId="0" borderId="0" xfId="0" applyFont="1" applyAlignment="1">
      <alignment horizontal="center" vertical="top" wrapText="1"/>
    </xf>
    <xf numFmtId="0" fontId="0" fillId="0" borderId="0" xfId="0" applyAlignment="1">
      <alignment horizontal="center" vertical="top"/>
    </xf>
    <xf numFmtId="49" fontId="0" fillId="0" borderId="1" xfId="0" applyNumberFormat="1" applyBorder="1" applyAlignment="1">
      <alignment horizontal="center" vertical="top"/>
    </xf>
    <xf numFmtId="2" fontId="0" fillId="0" borderId="1" xfId="0" applyNumberFormat="1" applyBorder="1" applyAlignment="1">
      <alignment horizontal="center" vertical="top"/>
    </xf>
    <xf numFmtId="3" fontId="0" fillId="0" borderId="1" xfId="0" applyNumberFormat="1" applyBorder="1" applyAlignment="1">
      <alignment horizontal="center" vertical="top"/>
    </xf>
    <xf numFmtId="0" fontId="0" fillId="0" borderId="1" xfId="0" applyBorder="1" applyAlignment="1">
      <alignment horizontal="center" vertical="top"/>
    </xf>
    <xf numFmtId="164" fontId="0" fillId="0" borderId="1" xfId="0" quotePrefix="1" applyNumberFormat="1" applyBorder="1" applyAlignment="1">
      <alignment horizontal="center" vertical="top"/>
    </xf>
    <xf numFmtId="4" fontId="0" fillId="0" borderId="1" xfId="0" applyNumberFormat="1" applyBorder="1" applyAlignment="1">
      <alignment horizontal="center" vertical="top"/>
    </xf>
    <xf numFmtId="4" fontId="0" fillId="0" borderId="0" xfId="0" applyNumberFormat="1" applyAlignment="1">
      <alignment horizontal="center" vertical="top"/>
    </xf>
    <xf numFmtId="2" fontId="0" fillId="0" borderId="0" xfId="0" applyNumberFormat="1" applyAlignment="1">
      <alignment horizontal="center" vertical="top"/>
    </xf>
    <xf numFmtId="3" fontId="0" fillId="0" borderId="0" xfId="0" applyNumberFormat="1" applyAlignment="1">
      <alignment horizontal="center" vertical="top"/>
    </xf>
    <xf numFmtId="0" fontId="1" fillId="0" borderId="1" xfId="151" applyFont="1" applyBorder="1" applyAlignment="1">
      <alignment horizontal="center" vertical="top" wrapText="1"/>
    </xf>
    <xf numFmtId="2" fontId="30" fillId="0" borderId="1" xfId="50" applyNumberFormat="1" applyFont="1" applyBorder="1" applyAlignment="1">
      <alignment horizontal="center" vertical="top" wrapText="1"/>
    </xf>
    <xf numFmtId="3" fontId="30" fillId="0" borderId="1" xfId="50" applyNumberFormat="1" applyFont="1" applyBorder="1" applyAlignment="1">
      <alignment horizontal="center" vertical="top" wrapText="1"/>
    </xf>
    <xf numFmtId="49" fontId="1" fillId="0" borderId="1" xfId="151" applyNumberFormat="1" applyFont="1" applyBorder="1" applyAlignment="1">
      <alignment horizontal="center" vertical="top" wrapText="1"/>
    </xf>
    <xf numFmtId="0" fontId="30" fillId="0" borderId="1" xfId="0" applyFont="1" applyBorder="1" applyAlignment="1">
      <alignment horizontal="center" vertical="top" wrapText="1"/>
    </xf>
    <xf numFmtId="164" fontId="30" fillId="0" borderId="1" xfId="0" applyNumberFormat="1" applyFont="1" applyBorder="1" applyAlignment="1">
      <alignment horizontal="center" vertical="top" wrapText="1"/>
    </xf>
    <xf numFmtId="3" fontId="30" fillId="0" borderId="1" xfId="0" applyNumberFormat="1" applyFont="1" applyBorder="1" applyAlignment="1">
      <alignment horizontal="center" vertical="top" wrapText="1"/>
    </xf>
    <xf numFmtId="0" fontId="0" fillId="0" borderId="12" xfId="0" applyBorder="1" applyAlignment="1">
      <alignment horizontal="center"/>
    </xf>
    <xf numFmtId="0" fontId="23" fillId="0" borderId="12" xfId="50" applyFont="1" applyFill="1" applyBorder="1" applyAlignment="1">
      <alignment vertical="top"/>
    </xf>
    <xf numFmtId="0" fontId="0" fillId="0" borderId="12" xfId="0" applyBorder="1"/>
    <xf numFmtId="0" fontId="24" fillId="0" borderId="31" xfId="0" applyFont="1" applyFill="1" applyBorder="1" applyAlignment="1">
      <alignment vertical="top"/>
    </xf>
    <xf numFmtId="0" fontId="0" fillId="0" borderId="12" xfId="0" applyFill="1" applyBorder="1"/>
    <xf numFmtId="2" fontId="0" fillId="0" borderId="17" xfId="0" applyNumberFormat="1" applyBorder="1" applyAlignment="1">
      <alignment horizontal="center"/>
    </xf>
    <xf numFmtId="164" fontId="0" fillId="0" borderId="20" xfId="0" applyNumberFormat="1" applyBorder="1" applyAlignment="1">
      <alignment horizontal="center"/>
    </xf>
    <xf numFmtId="2" fontId="0" fillId="0" borderId="22" xfId="0" applyNumberFormat="1" applyBorder="1" applyAlignment="1">
      <alignment horizontal="center"/>
    </xf>
    <xf numFmtId="2" fontId="3" fillId="35" borderId="21" xfId="50" applyNumberFormat="1" applyFont="1" applyFill="1" applyBorder="1" applyAlignment="1">
      <alignment horizontal="center" vertical="top"/>
    </xf>
    <xf numFmtId="3" fontId="3" fillId="33" borderId="22" xfId="50" applyNumberFormat="1" applyFont="1" applyFill="1" applyBorder="1" applyAlignment="1">
      <alignment horizontal="center" vertical="top"/>
    </xf>
    <xf numFmtId="0" fontId="22" fillId="0" borderId="23" xfId="50" applyFont="1" applyFill="1" applyBorder="1" applyAlignment="1">
      <alignment horizontal="left" vertical="top"/>
    </xf>
    <xf numFmtId="0" fontId="22" fillId="0" borderId="24" xfId="50" applyFont="1" applyFill="1" applyBorder="1" applyAlignment="1">
      <alignment horizontal="left" vertical="top"/>
    </xf>
    <xf numFmtId="0" fontId="22" fillId="0" borderId="29" xfId="50" applyFont="1" applyFill="1" applyBorder="1" applyAlignment="1">
      <alignment horizontal="left" vertical="top"/>
    </xf>
    <xf numFmtId="0" fontId="22" fillId="0" borderId="17" xfId="50" applyFont="1" applyFill="1" applyBorder="1" applyAlignment="1">
      <alignment horizontal="center" vertical="top" wrapText="1"/>
    </xf>
    <xf numFmtId="0" fontId="3" fillId="0" borderId="20" xfId="50" applyFont="1" applyFill="1" applyBorder="1" applyAlignment="1">
      <alignment horizontal="center" vertical="top" wrapText="1"/>
    </xf>
    <xf numFmtId="2" fontId="3" fillId="35" borderId="22" xfId="50" applyNumberFormat="1" applyFont="1" applyFill="1" applyBorder="1" applyAlignment="1">
      <alignment horizontal="center" vertical="top"/>
    </xf>
    <xf numFmtId="0" fontId="22" fillId="0" borderId="17" xfId="50" applyFont="1" applyFill="1" applyBorder="1" applyAlignment="1">
      <alignment horizontal="center" vertical="top"/>
    </xf>
    <xf numFmtId="3" fontId="3" fillId="36" borderId="22" xfId="0" applyNumberFormat="1" applyFont="1" applyFill="1" applyBorder="1" applyAlignment="1">
      <alignment horizontal="center" vertical="top"/>
    </xf>
    <xf numFmtId="4" fontId="3" fillId="36" borderId="21" xfId="0" applyNumberFormat="1" applyFont="1" applyFill="1" applyBorder="1" applyAlignment="1">
      <alignment horizontal="center" vertical="top"/>
    </xf>
    <xf numFmtId="49" fontId="26" fillId="0" borderId="23" xfId="147" applyNumberFormat="1" applyFont="1" applyFill="1" applyBorder="1" applyAlignment="1">
      <alignment horizontal="left" vertical="top"/>
    </xf>
    <xf numFmtId="49" fontId="26" fillId="0" borderId="24" xfId="147" applyNumberFormat="1" applyFont="1" applyFill="1" applyBorder="1" applyAlignment="1">
      <alignment horizontal="left" vertical="top"/>
    </xf>
    <xf numFmtId="49" fontId="26" fillId="0" borderId="29" xfId="147" applyNumberFormat="1" applyFont="1" applyFill="1" applyBorder="1" applyAlignment="1">
      <alignment horizontal="left" vertical="top"/>
    </xf>
    <xf numFmtId="38" fontId="27" fillId="34" borderId="21" xfId="150" applyNumberFormat="1" applyFont="1" applyFill="1" applyBorder="1" applyAlignment="1"/>
    <xf numFmtId="0" fontId="0" fillId="0" borderId="0" xfId="0"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3" fontId="0" fillId="0" borderId="1" xfId="0" applyNumberFormat="1" applyBorder="1" applyAlignment="1">
      <alignment horizontal="center"/>
    </xf>
    <xf numFmtId="0" fontId="0" fillId="0" borderId="16" xfId="0" applyBorder="1"/>
    <xf numFmtId="3" fontId="0" fillId="0" borderId="20" xfId="0" applyNumberFormat="1" applyBorder="1" applyAlignment="1">
      <alignment horizontal="center"/>
    </xf>
    <xf numFmtId="0" fontId="1" fillId="0" borderId="0" xfId="0" applyFont="1" applyBorder="1"/>
    <xf numFmtId="3" fontId="1" fillId="0" borderId="0" xfId="0" applyNumberFormat="1" applyFont="1" applyBorder="1"/>
    <xf numFmtId="0" fontId="22" fillId="0" borderId="34" xfId="0" applyFont="1" applyBorder="1" applyAlignment="1">
      <alignment horizontal="center" vertical="center"/>
    </xf>
    <xf numFmtId="3" fontId="22" fillId="0" borderId="35" xfId="0" applyNumberFormat="1" applyFont="1" applyBorder="1" applyAlignment="1">
      <alignment horizontal="center" vertical="center" wrapText="1"/>
    </xf>
    <xf numFmtId="3" fontId="22" fillId="0" borderId="36" xfId="0" applyNumberFormat="1" applyFont="1" applyFill="1" applyBorder="1" applyAlignment="1">
      <alignment horizontal="center" vertical="center"/>
    </xf>
    <xf numFmtId="0" fontId="1" fillId="0" borderId="17" xfId="0" applyFont="1" applyBorder="1"/>
    <xf numFmtId="3" fontId="1" fillId="0" borderId="20" xfId="0" applyNumberFormat="1" applyFont="1" applyBorder="1" applyAlignment="1">
      <alignment horizontal="center"/>
    </xf>
    <xf numFmtId="0" fontId="0" fillId="0" borderId="30"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1" fillId="0" borderId="27" xfId="0" applyFont="1" applyBorder="1" applyAlignment="1"/>
    <xf numFmtId="0" fontId="0" fillId="0" borderId="25" xfId="0" applyBorder="1" applyAlignment="1"/>
    <xf numFmtId="0" fontId="0" fillId="0" borderId="28" xfId="0" applyBorder="1" applyAlignment="1"/>
    <xf numFmtId="0" fontId="1" fillId="0" borderId="27" xfId="0" applyFont="1" applyFill="1" applyBorder="1" applyAlignment="1"/>
    <xf numFmtId="0" fontId="1" fillId="0" borderId="25" xfId="0" applyFont="1" applyFill="1" applyBorder="1" applyAlignment="1"/>
    <xf numFmtId="0" fontId="3" fillId="0" borderId="32" xfId="50" applyFont="1" applyFill="1" applyBorder="1" applyAlignment="1">
      <alignment horizontal="center" vertical="top" wrapText="1"/>
    </xf>
    <xf numFmtId="0" fontId="0" fillId="0" borderId="33" xfId="0" applyBorder="1" applyAlignment="1">
      <alignment horizontal="center" vertical="top"/>
    </xf>
    <xf numFmtId="0" fontId="23" fillId="0" borderId="26" xfId="50" applyFont="1" applyFill="1" applyBorder="1" applyAlignment="1">
      <alignment horizontal="center" vertical="top"/>
    </xf>
    <xf numFmtId="0" fontId="0" fillId="0" borderId="11" xfId="0" applyBorder="1" applyAlignment="1">
      <alignment horizontal="center"/>
    </xf>
    <xf numFmtId="0" fontId="0" fillId="0" borderId="18" xfId="0" applyBorder="1" applyAlignment="1">
      <alignment horizontal="center"/>
    </xf>
    <xf numFmtId="0" fontId="23" fillId="0" borderId="27" xfId="50" applyFont="1" applyFill="1" applyBorder="1" applyAlignment="1">
      <alignment horizontal="center" vertical="top"/>
    </xf>
    <xf numFmtId="0" fontId="0" fillId="0" borderId="25" xfId="0" applyBorder="1" applyAlignment="1">
      <alignment horizontal="center" vertical="top"/>
    </xf>
    <xf numFmtId="0" fontId="0" fillId="0" borderId="28" xfId="0" applyBorder="1" applyAlignment="1">
      <alignment horizontal="center" vertical="top"/>
    </xf>
  </cellXfs>
  <cellStyles count="463">
    <cellStyle name="20% - Accent1" xfId="124" builtinId="30" customBuiltin="1"/>
    <cellStyle name="20% - Accent1 2" xfId="2"/>
    <cellStyle name="20% - Accent1 2 2" xfId="3"/>
    <cellStyle name="20% - Accent1 2 2 2" xfId="230"/>
    <cellStyle name="20% - Accent1 2 2 2 2" xfId="438"/>
    <cellStyle name="20% - Accent1 2 2 3" xfId="257"/>
    <cellStyle name="20% - Accent1 2 3" xfId="178"/>
    <cellStyle name="20% - Accent1 2 3 2" xfId="386"/>
    <cellStyle name="20% - Accent1 2 4" xfId="256"/>
    <cellStyle name="20% - Accent1 3" xfId="4"/>
    <cellStyle name="20% - Accent1 3 2" xfId="204"/>
    <cellStyle name="20% - Accent1 3 2 2" xfId="412"/>
    <cellStyle name="20% - Accent1 3 3" xfId="258"/>
    <cellStyle name="20% - Accent1 4" xfId="163"/>
    <cellStyle name="20% - Accent1 4 2" xfId="371"/>
    <cellStyle name="20% - Accent1 5" xfId="347"/>
    <cellStyle name="20% - Accent2" xfId="128" builtinId="34" customBuiltin="1"/>
    <cellStyle name="20% - Accent2 2" xfId="5"/>
    <cellStyle name="20% - Accent2 2 2" xfId="6"/>
    <cellStyle name="20% - Accent2 2 2 2" xfId="232"/>
    <cellStyle name="20% - Accent2 2 2 2 2" xfId="440"/>
    <cellStyle name="20% - Accent2 2 2 3" xfId="260"/>
    <cellStyle name="20% - Accent2 2 3" xfId="180"/>
    <cellStyle name="20% - Accent2 2 3 2" xfId="388"/>
    <cellStyle name="20% - Accent2 2 4" xfId="259"/>
    <cellStyle name="20% - Accent2 3" xfId="7"/>
    <cellStyle name="20% - Accent2 3 2" xfId="206"/>
    <cellStyle name="20% - Accent2 3 2 2" xfId="414"/>
    <cellStyle name="20% - Accent2 3 3" xfId="261"/>
    <cellStyle name="20% - Accent2 4" xfId="165"/>
    <cellStyle name="20% - Accent2 4 2" xfId="373"/>
    <cellStyle name="20% - Accent2 5" xfId="349"/>
    <cellStyle name="20% - Accent3" xfId="132" builtinId="38" customBuiltin="1"/>
    <cellStyle name="20% - Accent3 2" xfId="8"/>
    <cellStyle name="20% - Accent3 2 2" xfId="9"/>
    <cellStyle name="20% - Accent3 2 2 2" xfId="234"/>
    <cellStyle name="20% - Accent3 2 2 2 2" xfId="442"/>
    <cellStyle name="20% - Accent3 2 2 3" xfId="263"/>
    <cellStyle name="20% - Accent3 2 3" xfId="182"/>
    <cellStyle name="20% - Accent3 2 3 2" xfId="390"/>
    <cellStyle name="20% - Accent3 2 4" xfId="262"/>
    <cellStyle name="20% - Accent3 3" xfId="10"/>
    <cellStyle name="20% - Accent3 3 2" xfId="208"/>
    <cellStyle name="20% - Accent3 3 2 2" xfId="416"/>
    <cellStyle name="20% - Accent3 3 3" xfId="264"/>
    <cellStyle name="20% - Accent3 4" xfId="167"/>
    <cellStyle name="20% - Accent3 4 2" xfId="375"/>
    <cellStyle name="20% - Accent3 5" xfId="351"/>
    <cellStyle name="20% - Accent4" xfId="136" builtinId="42" customBuiltin="1"/>
    <cellStyle name="20% - Accent4 2" xfId="11"/>
    <cellStyle name="20% - Accent4 2 2" xfId="12"/>
    <cellStyle name="20% - Accent4 2 2 2" xfId="236"/>
    <cellStyle name="20% - Accent4 2 2 2 2" xfId="444"/>
    <cellStyle name="20% - Accent4 2 2 3" xfId="266"/>
    <cellStyle name="20% - Accent4 2 3" xfId="184"/>
    <cellStyle name="20% - Accent4 2 3 2" xfId="392"/>
    <cellStyle name="20% - Accent4 2 4" xfId="265"/>
    <cellStyle name="20% - Accent4 3" xfId="13"/>
    <cellStyle name="20% - Accent4 3 2" xfId="210"/>
    <cellStyle name="20% - Accent4 3 2 2" xfId="418"/>
    <cellStyle name="20% - Accent4 3 3" xfId="267"/>
    <cellStyle name="20% - Accent4 4" xfId="169"/>
    <cellStyle name="20% - Accent4 4 2" xfId="377"/>
    <cellStyle name="20% - Accent4 5" xfId="353"/>
    <cellStyle name="20% - Accent5" xfId="140" builtinId="46" customBuiltin="1"/>
    <cellStyle name="20% - Accent5 2" xfId="14"/>
    <cellStyle name="20% - Accent5 2 2" xfId="15"/>
    <cellStyle name="20% - Accent5 2 2 2" xfId="238"/>
    <cellStyle name="20% - Accent5 2 2 2 2" xfId="446"/>
    <cellStyle name="20% - Accent5 2 2 3" xfId="269"/>
    <cellStyle name="20% - Accent5 2 3" xfId="186"/>
    <cellStyle name="20% - Accent5 2 3 2" xfId="394"/>
    <cellStyle name="20% - Accent5 2 4" xfId="268"/>
    <cellStyle name="20% - Accent5 3" xfId="16"/>
    <cellStyle name="20% - Accent5 3 2" xfId="212"/>
    <cellStyle name="20% - Accent5 3 2 2" xfId="420"/>
    <cellStyle name="20% - Accent5 3 3" xfId="270"/>
    <cellStyle name="20% - Accent5 4" xfId="171"/>
    <cellStyle name="20% - Accent5 4 2" xfId="379"/>
    <cellStyle name="20% - Accent5 5" xfId="355"/>
    <cellStyle name="20% - Accent6" xfId="144" builtinId="50" customBuiltin="1"/>
    <cellStyle name="20% - Accent6 2" xfId="17"/>
    <cellStyle name="20% - Accent6 2 2" xfId="18"/>
    <cellStyle name="20% - Accent6 2 2 2" xfId="240"/>
    <cellStyle name="20% - Accent6 2 2 2 2" xfId="448"/>
    <cellStyle name="20% - Accent6 2 2 3" xfId="272"/>
    <cellStyle name="20% - Accent6 2 3" xfId="188"/>
    <cellStyle name="20% - Accent6 2 3 2" xfId="396"/>
    <cellStyle name="20% - Accent6 2 4" xfId="271"/>
    <cellStyle name="20% - Accent6 3" xfId="19"/>
    <cellStyle name="20% - Accent6 3 2" xfId="214"/>
    <cellStyle name="20% - Accent6 3 2 2" xfId="422"/>
    <cellStyle name="20% - Accent6 3 3" xfId="273"/>
    <cellStyle name="20% - Accent6 4" xfId="173"/>
    <cellStyle name="20% - Accent6 4 2" xfId="381"/>
    <cellStyle name="20% - Accent6 5" xfId="357"/>
    <cellStyle name="40% - Accent1" xfId="125" builtinId="31" customBuiltin="1"/>
    <cellStyle name="40% - Accent1 2" xfId="20"/>
    <cellStyle name="40% - Accent1 2 2" xfId="21"/>
    <cellStyle name="40% - Accent1 2 2 2" xfId="231"/>
    <cellStyle name="40% - Accent1 2 2 2 2" xfId="439"/>
    <cellStyle name="40% - Accent1 2 2 3" xfId="275"/>
    <cellStyle name="40% - Accent1 2 3" xfId="179"/>
    <cellStyle name="40% - Accent1 2 3 2" xfId="387"/>
    <cellStyle name="40% - Accent1 2 4" xfId="274"/>
    <cellStyle name="40% - Accent1 3" xfId="22"/>
    <cellStyle name="40% - Accent1 3 2" xfId="205"/>
    <cellStyle name="40% - Accent1 3 2 2" xfId="413"/>
    <cellStyle name="40% - Accent1 3 3" xfId="276"/>
    <cellStyle name="40% - Accent1 4" xfId="164"/>
    <cellStyle name="40% - Accent1 4 2" xfId="372"/>
    <cellStyle name="40% - Accent1 5" xfId="348"/>
    <cellStyle name="40% - Accent2" xfId="129" builtinId="35" customBuiltin="1"/>
    <cellStyle name="40% - Accent2 2" xfId="23"/>
    <cellStyle name="40% - Accent2 2 2" xfId="24"/>
    <cellStyle name="40% - Accent2 2 2 2" xfId="233"/>
    <cellStyle name="40% - Accent2 2 2 2 2" xfId="441"/>
    <cellStyle name="40% - Accent2 2 2 3" xfId="278"/>
    <cellStyle name="40% - Accent2 2 3" xfId="181"/>
    <cellStyle name="40% - Accent2 2 3 2" xfId="389"/>
    <cellStyle name="40% - Accent2 2 4" xfId="277"/>
    <cellStyle name="40% - Accent2 3" xfId="25"/>
    <cellStyle name="40% - Accent2 3 2" xfId="207"/>
    <cellStyle name="40% - Accent2 3 2 2" xfId="415"/>
    <cellStyle name="40% - Accent2 3 3" xfId="279"/>
    <cellStyle name="40% - Accent2 4" xfId="166"/>
    <cellStyle name="40% - Accent2 4 2" xfId="374"/>
    <cellStyle name="40% - Accent2 5" xfId="350"/>
    <cellStyle name="40% - Accent3" xfId="133" builtinId="39" customBuiltin="1"/>
    <cellStyle name="40% - Accent3 2" xfId="26"/>
    <cellStyle name="40% - Accent3 2 2" xfId="27"/>
    <cellStyle name="40% - Accent3 2 2 2" xfId="235"/>
    <cellStyle name="40% - Accent3 2 2 2 2" xfId="443"/>
    <cellStyle name="40% - Accent3 2 2 3" xfId="281"/>
    <cellStyle name="40% - Accent3 2 3" xfId="183"/>
    <cellStyle name="40% - Accent3 2 3 2" xfId="391"/>
    <cellStyle name="40% - Accent3 2 4" xfId="280"/>
    <cellStyle name="40% - Accent3 3" xfId="28"/>
    <cellStyle name="40% - Accent3 3 2" xfId="209"/>
    <cellStyle name="40% - Accent3 3 2 2" xfId="417"/>
    <cellStyle name="40% - Accent3 3 3" xfId="282"/>
    <cellStyle name="40% - Accent3 4" xfId="168"/>
    <cellStyle name="40% - Accent3 4 2" xfId="376"/>
    <cellStyle name="40% - Accent3 5" xfId="352"/>
    <cellStyle name="40% - Accent4" xfId="137" builtinId="43" customBuiltin="1"/>
    <cellStyle name="40% - Accent4 2" xfId="29"/>
    <cellStyle name="40% - Accent4 2 2" xfId="30"/>
    <cellStyle name="40% - Accent4 2 2 2" xfId="237"/>
    <cellStyle name="40% - Accent4 2 2 2 2" xfId="445"/>
    <cellStyle name="40% - Accent4 2 2 3" xfId="284"/>
    <cellStyle name="40% - Accent4 2 3" xfId="185"/>
    <cellStyle name="40% - Accent4 2 3 2" xfId="393"/>
    <cellStyle name="40% - Accent4 2 4" xfId="283"/>
    <cellStyle name="40% - Accent4 3" xfId="31"/>
    <cellStyle name="40% - Accent4 3 2" xfId="211"/>
    <cellStyle name="40% - Accent4 3 2 2" xfId="419"/>
    <cellStyle name="40% - Accent4 3 3" xfId="285"/>
    <cellStyle name="40% - Accent4 4" xfId="170"/>
    <cellStyle name="40% - Accent4 4 2" xfId="378"/>
    <cellStyle name="40% - Accent4 5" xfId="354"/>
    <cellStyle name="40% - Accent5" xfId="141" builtinId="47" customBuiltin="1"/>
    <cellStyle name="40% - Accent5 2" xfId="32"/>
    <cellStyle name="40% - Accent5 2 2" xfId="33"/>
    <cellStyle name="40% - Accent5 2 2 2" xfId="239"/>
    <cellStyle name="40% - Accent5 2 2 2 2" xfId="447"/>
    <cellStyle name="40% - Accent5 2 2 3" xfId="287"/>
    <cellStyle name="40% - Accent5 2 3" xfId="187"/>
    <cellStyle name="40% - Accent5 2 3 2" xfId="395"/>
    <cellStyle name="40% - Accent5 2 4" xfId="286"/>
    <cellStyle name="40% - Accent5 3" xfId="34"/>
    <cellStyle name="40% - Accent5 3 2" xfId="213"/>
    <cellStyle name="40% - Accent5 3 2 2" xfId="421"/>
    <cellStyle name="40% - Accent5 3 3" xfId="288"/>
    <cellStyle name="40% - Accent5 4" xfId="172"/>
    <cellStyle name="40% - Accent5 4 2" xfId="380"/>
    <cellStyle name="40% - Accent5 5" xfId="356"/>
    <cellStyle name="40% - Accent6" xfId="145" builtinId="51" customBuiltin="1"/>
    <cellStyle name="40% - Accent6 2" xfId="35"/>
    <cellStyle name="40% - Accent6 2 2" xfId="36"/>
    <cellStyle name="40% - Accent6 2 2 2" xfId="241"/>
    <cellStyle name="40% - Accent6 2 2 2 2" xfId="449"/>
    <cellStyle name="40% - Accent6 2 2 3" xfId="290"/>
    <cellStyle name="40% - Accent6 2 3" xfId="189"/>
    <cellStyle name="40% - Accent6 2 3 2" xfId="397"/>
    <cellStyle name="40% - Accent6 2 4" xfId="289"/>
    <cellStyle name="40% - Accent6 3" xfId="37"/>
    <cellStyle name="40% - Accent6 3 2" xfId="215"/>
    <cellStyle name="40% - Accent6 3 2 2" xfId="423"/>
    <cellStyle name="40% - Accent6 3 3" xfId="291"/>
    <cellStyle name="40% - Accent6 4" xfId="174"/>
    <cellStyle name="40% - Accent6 4 2" xfId="382"/>
    <cellStyle name="40% - Accent6 5" xfId="358"/>
    <cellStyle name="60% - Accent1" xfId="126" builtinId="32" customBuiltin="1"/>
    <cellStyle name="60% - Accent2" xfId="130" builtinId="36" customBuiltin="1"/>
    <cellStyle name="60% - Accent3" xfId="134" builtinId="40" customBuiltin="1"/>
    <cellStyle name="60% - Accent4" xfId="138" builtinId="44" customBuiltin="1"/>
    <cellStyle name="60% - Accent5" xfId="142" builtinId="48" customBuiltin="1"/>
    <cellStyle name="60% - Accent6" xfId="146" builtinId="52" customBuiltin="1"/>
    <cellStyle name="Accent1" xfId="123" builtinId="29" customBuiltin="1"/>
    <cellStyle name="Accent2" xfId="127" builtinId="33" customBuiltin="1"/>
    <cellStyle name="Accent3" xfId="131" builtinId="37" customBuiltin="1"/>
    <cellStyle name="Accent4" xfId="135" builtinId="41" customBuiltin="1"/>
    <cellStyle name="Accent5" xfId="139" builtinId="45" customBuiltin="1"/>
    <cellStyle name="Accent6" xfId="143" builtinId="49" customBuiltin="1"/>
    <cellStyle name="Bad" xfId="113" builtinId="27" customBuiltin="1"/>
    <cellStyle name="Calculation" xfId="117" builtinId="22" customBuiltin="1"/>
    <cellStyle name="Check Cell" xfId="119" builtinId="23" customBuiltin="1"/>
    <cellStyle name="Comma 2" xfId="38"/>
    <cellStyle name="Comma 3" xfId="39"/>
    <cellStyle name="Comma 4" xfId="40"/>
    <cellStyle name="Comma 5" xfId="41"/>
    <cellStyle name="Explanatory Text" xfId="121" builtinId="53" customBuiltin="1"/>
    <cellStyle name="Good" xfId="112" builtinId="26" customBuiltin="1"/>
    <cellStyle name="Heading 1" xfId="108" builtinId="16" customBuiltin="1"/>
    <cellStyle name="Heading 2" xfId="109" builtinId="17" customBuiltin="1"/>
    <cellStyle name="Heading 3" xfId="110" builtinId="18" customBuiltin="1"/>
    <cellStyle name="Heading 4" xfId="111" builtinId="19" customBuiltin="1"/>
    <cellStyle name="Input" xfId="115" builtinId="20" customBuiltin="1"/>
    <cellStyle name="Linked Cell" xfId="118" builtinId="24" customBuiltin="1"/>
    <cellStyle name="Neutral" xfId="114" builtinId="28" customBuiltin="1"/>
    <cellStyle name="Normal" xfId="0" builtinId="0"/>
    <cellStyle name="Normal 10" xfId="42"/>
    <cellStyle name="Normal 10 2" xfId="43"/>
    <cellStyle name="Normal 10 2 2" xfId="44"/>
    <cellStyle name="Normal 10 2 2 2" xfId="247"/>
    <cellStyle name="Normal 10 2 2 2 2" xfId="455"/>
    <cellStyle name="Normal 10 2 2 3" xfId="294"/>
    <cellStyle name="Normal 10 2 3" xfId="195"/>
    <cellStyle name="Normal 10 2 3 2" xfId="403"/>
    <cellStyle name="Normal 10 2 4" xfId="293"/>
    <cellStyle name="Normal 10 3" xfId="45"/>
    <cellStyle name="Normal 10 3 2" xfId="221"/>
    <cellStyle name="Normal 10 3 2 2" xfId="429"/>
    <cellStyle name="Normal 10 3 3" xfId="295"/>
    <cellStyle name="Normal 10 4" xfId="157"/>
    <cellStyle name="Normal 10 4 2" xfId="365"/>
    <cellStyle name="Normal 10 5" xfId="292"/>
    <cellStyle name="Normal 11" xfId="46"/>
    <cellStyle name="Normal 11 2" xfId="47"/>
    <cellStyle name="Normal 11 2 2" xfId="48"/>
    <cellStyle name="Normal 11 2 2 2" xfId="253"/>
    <cellStyle name="Normal 11 2 2 2 2" xfId="461"/>
    <cellStyle name="Normal 11 2 2 3" xfId="298"/>
    <cellStyle name="Normal 11 2 3" xfId="201"/>
    <cellStyle name="Normal 11 2 3 2" xfId="409"/>
    <cellStyle name="Normal 11 2 4" xfId="297"/>
    <cellStyle name="Normal 11 3" xfId="49"/>
    <cellStyle name="Normal 11 3 2" xfId="227"/>
    <cellStyle name="Normal 11 3 2 2" xfId="435"/>
    <cellStyle name="Normal 11 3 3" xfId="299"/>
    <cellStyle name="Normal 11 4" xfId="175"/>
    <cellStyle name="Normal 11 4 2" xfId="383"/>
    <cellStyle name="Normal 11 5" xfId="296"/>
    <cellStyle name="Normal 12" xfId="50"/>
    <cellStyle name="Normal 13" xfId="51"/>
    <cellStyle name="Normal 13 2" xfId="52"/>
    <cellStyle name="Normal 13 2 2" xfId="229"/>
    <cellStyle name="Normal 13 2 2 2" xfId="437"/>
    <cellStyle name="Normal 13 2 3" xfId="301"/>
    <cellStyle name="Normal 13 3" xfId="177"/>
    <cellStyle name="Normal 13 3 2" xfId="385"/>
    <cellStyle name="Normal 13 4" xfId="300"/>
    <cellStyle name="Normal 14" xfId="53"/>
    <cellStyle name="Normal 15" xfId="54"/>
    <cellStyle name="Normal 15 2" xfId="203"/>
    <cellStyle name="Normal 15 2 2" xfId="411"/>
    <cellStyle name="Normal 15 3" xfId="302"/>
    <cellStyle name="Normal 16" xfId="151"/>
    <cellStyle name="Normal 16 2" xfId="359"/>
    <cellStyle name="Normal 17" xfId="255"/>
    <cellStyle name="Normal 2" xfId="1"/>
    <cellStyle name="Normal 3" xfId="55"/>
    <cellStyle name="Normal 3 2" xfId="56"/>
    <cellStyle name="Normal 3 2 2" xfId="57"/>
    <cellStyle name="Normal 3 2 2 2" xfId="58"/>
    <cellStyle name="Normal 3 2 2 2 2" xfId="59"/>
    <cellStyle name="Normal 3 2 2 2 2 2" xfId="250"/>
    <cellStyle name="Normal 3 2 2 2 2 2 2" xfId="458"/>
    <cellStyle name="Normal 3 2 2 2 2 3" xfId="307"/>
    <cellStyle name="Normal 3 2 2 2 3" xfId="198"/>
    <cellStyle name="Normal 3 2 2 2 3 2" xfId="406"/>
    <cellStyle name="Normal 3 2 2 2 4" xfId="306"/>
    <cellStyle name="Normal 3 2 2 3" xfId="60"/>
    <cellStyle name="Normal 3 2 2 3 2" xfId="224"/>
    <cellStyle name="Normal 3 2 2 3 2 2" xfId="432"/>
    <cellStyle name="Normal 3 2 2 3 3" xfId="308"/>
    <cellStyle name="Normal 3 2 2 4" xfId="160"/>
    <cellStyle name="Normal 3 2 2 4 2" xfId="368"/>
    <cellStyle name="Normal 3 2 2 5" xfId="305"/>
    <cellStyle name="Normal 3 2 3" xfId="61"/>
    <cellStyle name="Normal 3 2 3 2" xfId="62"/>
    <cellStyle name="Normal 3 2 3 2 2" xfId="244"/>
    <cellStyle name="Normal 3 2 3 2 2 2" xfId="452"/>
    <cellStyle name="Normal 3 2 3 2 3" xfId="310"/>
    <cellStyle name="Normal 3 2 3 3" xfId="192"/>
    <cellStyle name="Normal 3 2 3 3 2" xfId="400"/>
    <cellStyle name="Normal 3 2 3 4" xfId="309"/>
    <cellStyle name="Normal 3 2 4" xfId="63"/>
    <cellStyle name="Normal 3 2 4 2" xfId="218"/>
    <cellStyle name="Normal 3 2 4 2 2" xfId="426"/>
    <cellStyle name="Normal 3 2 4 3" xfId="311"/>
    <cellStyle name="Normal 3 2 5" xfId="154"/>
    <cellStyle name="Normal 3 2 5 2" xfId="362"/>
    <cellStyle name="Normal 3 2 6" xfId="304"/>
    <cellStyle name="Normal 3 3" xfId="64"/>
    <cellStyle name="Normal 3 3 2" xfId="65"/>
    <cellStyle name="Normal 3 3 2 2" xfId="66"/>
    <cellStyle name="Normal 3 3 2 2 2" xfId="248"/>
    <cellStyle name="Normal 3 3 2 2 2 2" xfId="456"/>
    <cellStyle name="Normal 3 3 2 2 3" xfId="314"/>
    <cellStyle name="Normal 3 3 2 3" xfId="196"/>
    <cellStyle name="Normal 3 3 2 3 2" xfId="404"/>
    <cellStyle name="Normal 3 3 2 4" xfId="313"/>
    <cellStyle name="Normal 3 3 3" xfId="67"/>
    <cellStyle name="Normal 3 3 3 2" xfId="222"/>
    <cellStyle name="Normal 3 3 3 2 2" xfId="430"/>
    <cellStyle name="Normal 3 3 3 3" xfId="315"/>
    <cellStyle name="Normal 3 3 4" xfId="158"/>
    <cellStyle name="Normal 3 3 4 2" xfId="366"/>
    <cellStyle name="Normal 3 3 5" xfId="312"/>
    <cellStyle name="Normal 3 4" xfId="68"/>
    <cellStyle name="Normal 3 4 2" xfId="69"/>
    <cellStyle name="Normal 3 4 2 2" xfId="242"/>
    <cellStyle name="Normal 3 4 2 2 2" xfId="450"/>
    <cellStyle name="Normal 3 4 2 3" xfId="317"/>
    <cellStyle name="Normal 3 4 3" xfId="190"/>
    <cellStyle name="Normal 3 4 3 2" xfId="398"/>
    <cellStyle name="Normal 3 4 4" xfId="316"/>
    <cellStyle name="Normal 3 5" xfId="70"/>
    <cellStyle name="Normal 3 5 2" xfId="216"/>
    <cellStyle name="Normal 3 5 2 2" xfId="424"/>
    <cellStyle name="Normal 3 5 3" xfId="318"/>
    <cellStyle name="Normal 3 6" xfId="152"/>
    <cellStyle name="Normal 3 6 2" xfId="360"/>
    <cellStyle name="Normal 3 7" xfId="303"/>
    <cellStyle name="Normal 4" xfId="71"/>
    <cellStyle name="Normal 5" xfId="72"/>
    <cellStyle name="Normal 5 2" xfId="73"/>
    <cellStyle name="Normal 5 2 2" xfId="74"/>
    <cellStyle name="Normal 5 2 2 2" xfId="75"/>
    <cellStyle name="Normal 5 2 2 2 2" xfId="249"/>
    <cellStyle name="Normal 5 2 2 2 2 2" xfId="457"/>
    <cellStyle name="Normal 5 2 2 2 3" xfId="322"/>
    <cellStyle name="Normal 5 2 2 3" xfId="197"/>
    <cellStyle name="Normal 5 2 2 3 2" xfId="405"/>
    <cellStyle name="Normal 5 2 2 4" xfId="321"/>
    <cellStyle name="Normal 5 2 3" xfId="76"/>
    <cellStyle name="Normal 5 2 3 2" xfId="223"/>
    <cellStyle name="Normal 5 2 3 2 2" xfId="431"/>
    <cellStyle name="Normal 5 2 3 3" xfId="323"/>
    <cellStyle name="Normal 5 2 4" xfId="159"/>
    <cellStyle name="Normal 5 2 4 2" xfId="367"/>
    <cellStyle name="Normal 5 2 5" xfId="320"/>
    <cellStyle name="Normal 5 3" xfId="77"/>
    <cellStyle name="Normal 5 3 2" xfId="78"/>
    <cellStyle name="Normal 5 3 2 2" xfId="243"/>
    <cellStyle name="Normal 5 3 2 2 2" xfId="451"/>
    <cellStyle name="Normal 5 3 2 3" xfId="325"/>
    <cellStyle name="Normal 5 3 3" xfId="191"/>
    <cellStyle name="Normal 5 3 3 2" xfId="399"/>
    <cellStyle name="Normal 5 3 4" xfId="324"/>
    <cellStyle name="Normal 5 4" xfId="79"/>
    <cellStyle name="Normal 5 4 2" xfId="217"/>
    <cellStyle name="Normal 5 4 2 2" xfId="425"/>
    <cellStyle name="Normal 5 4 3" xfId="326"/>
    <cellStyle name="Normal 5 5" xfId="153"/>
    <cellStyle name="Normal 5 5 2" xfId="361"/>
    <cellStyle name="Normal 5 6" xfId="319"/>
    <cellStyle name="Normal 6" xfId="80"/>
    <cellStyle name="Normal 6 2" xfId="81"/>
    <cellStyle name="Normal 7" xfId="82"/>
    <cellStyle name="Normal 7 2" xfId="83"/>
    <cellStyle name="Normal 7 2 2" xfId="84"/>
    <cellStyle name="Normal 7 2 2 2" xfId="85"/>
    <cellStyle name="Normal 7 2 2 2 2" xfId="251"/>
    <cellStyle name="Normal 7 2 2 2 2 2" xfId="459"/>
    <cellStyle name="Normal 7 2 2 2 3" xfId="330"/>
    <cellStyle name="Normal 7 2 2 3" xfId="199"/>
    <cellStyle name="Normal 7 2 2 3 2" xfId="407"/>
    <cellStyle name="Normal 7 2 2 4" xfId="329"/>
    <cellStyle name="Normal 7 2 3" xfId="86"/>
    <cellStyle name="Normal 7 2 3 2" xfId="225"/>
    <cellStyle name="Normal 7 2 3 2 2" xfId="433"/>
    <cellStyle name="Normal 7 2 3 3" xfId="331"/>
    <cellStyle name="Normal 7 2 4" xfId="161"/>
    <cellStyle name="Normal 7 2 4 2" xfId="369"/>
    <cellStyle name="Normal 7 2 5" xfId="328"/>
    <cellStyle name="Normal 7 3" xfId="87"/>
    <cellStyle name="Normal 7 3 2" xfId="88"/>
    <cellStyle name="Normal 7 3 2 2" xfId="245"/>
    <cellStyle name="Normal 7 3 2 2 2" xfId="453"/>
    <cellStyle name="Normal 7 3 2 3" xfId="333"/>
    <cellStyle name="Normal 7 3 3" xfId="193"/>
    <cellStyle name="Normal 7 3 3 2" xfId="401"/>
    <cellStyle name="Normal 7 3 4" xfId="332"/>
    <cellStyle name="Normal 7 4" xfId="89"/>
    <cellStyle name="Normal 7 4 2" xfId="219"/>
    <cellStyle name="Normal 7 4 2 2" xfId="427"/>
    <cellStyle name="Normal 7 4 3" xfId="334"/>
    <cellStyle name="Normal 7 5" xfId="155"/>
    <cellStyle name="Normal 7 5 2" xfId="363"/>
    <cellStyle name="Normal 7 6" xfId="327"/>
    <cellStyle name="Normal 8" xfId="90"/>
    <cellStyle name="Normal 8 2" xfId="91"/>
    <cellStyle name="Normal 8 2 2" xfId="92"/>
    <cellStyle name="Normal 8 2 2 2" xfId="93"/>
    <cellStyle name="Normal 8 2 2 2 2" xfId="252"/>
    <cellStyle name="Normal 8 2 2 2 2 2" xfId="460"/>
    <cellStyle name="Normal 8 2 2 2 3" xfId="338"/>
    <cellStyle name="Normal 8 2 2 3" xfId="200"/>
    <cellStyle name="Normal 8 2 2 3 2" xfId="408"/>
    <cellStyle name="Normal 8 2 2 4" xfId="337"/>
    <cellStyle name="Normal 8 2 3" xfId="94"/>
    <cellStyle name="Normal 8 2 3 2" xfId="226"/>
    <cellStyle name="Normal 8 2 3 2 2" xfId="434"/>
    <cellStyle name="Normal 8 2 3 3" xfId="339"/>
    <cellStyle name="Normal 8 2 4" xfId="162"/>
    <cellStyle name="Normal 8 2 4 2" xfId="370"/>
    <cellStyle name="Normal 8 2 5" xfId="336"/>
    <cellStyle name="Normal 8 3" xfId="95"/>
    <cellStyle name="Normal 8 3 2" xfId="96"/>
    <cellStyle name="Normal 8 3 2 2" xfId="246"/>
    <cellStyle name="Normal 8 3 2 2 2" xfId="454"/>
    <cellStyle name="Normal 8 3 2 3" xfId="341"/>
    <cellStyle name="Normal 8 3 3" xfId="194"/>
    <cellStyle name="Normal 8 3 3 2" xfId="402"/>
    <cellStyle name="Normal 8 3 4" xfId="340"/>
    <cellStyle name="Normal 8 4" xfId="97"/>
    <cellStyle name="Normal 8 4 2" xfId="220"/>
    <cellStyle name="Normal 8 4 2 2" xfId="428"/>
    <cellStyle name="Normal 8 4 3" xfId="342"/>
    <cellStyle name="Normal 8 5" xfId="156"/>
    <cellStyle name="Normal 8 5 2" xfId="364"/>
    <cellStyle name="Normal 8 6" xfId="335"/>
    <cellStyle name="Normal 9" xfId="98"/>
    <cellStyle name="Normal_Solver Example" xfId="147"/>
    <cellStyle name="Normal_SOLVER1" xfId="148"/>
    <cellStyle name="Normal_SOLVER2" xfId="149"/>
    <cellStyle name="Normal_SOLVER4" xfId="150"/>
    <cellStyle name="Note 2" xfId="99"/>
    <cellStyle name="Note 2 2" xfId="100"/>
    <cellStyle name="Note 2 2 2" xfId="101"/>
    <cellStyle name="Note 2 2 2 2" xfId="254"/>
    <cellStyle name="Note 2 2 2 2 2" xfId="462"/>
    <cellStyle name="Note 2 2 2 3" xfId="345"/>
    <cellStyle name="Note 2 2 3" xfId="202"/>
    <cellStyle name="Note 2 2 3 2" xfId="410"/>
    <cellStyle name="Note 2 2 4" xfId="344"/>
    <cellStyle name="Note 2 3" xfId="102"/>
    <cellStyle name="Note 2 3 2" xfId="228"/>
    <cellStyle name="Note 2 3 2 2" xfId="436"/>
    <cellStyle name="Note 2 3 3" xfId="346"/>
    <cellStyle name="Note 2 4" xfId="176"/>
    <cellStyle name="Note 2 4 2" xfId="384"/>
    <cellStyle name="Note 2 5" xfId="343"/>
    <cellStyle name="Output" xfId="116" builtinId="21" customBuiltin="1"/>
    <cellStyle name="Percent 2" xfId="103"/>
    <cellStyle name="Percent 3" xfId="104"/>
    <cellStyle name="Percent 4" xfId="105"/>
    <cellStyle name="Percent 5" xfId="106"/>
    <cellStyle name="Title" xfId="107" builtinId="15" customBuiltin="1"/>
    <cellStyle name="Total" xfId="122" builtinId="25" customBuiltin="1"/>
    <cellStyle name="Warning Text" xfId="120" builtinId="11" customBuiltin="1"/>
  </cellStyles>
  <dxfs count="0"/>
  <tableStyles count="0" defaultTableStyle="TableStyleMedium9" defaultPivotStyle="PivotStyleLight16"/>
  <colors>
    <mruColors>
      <color rgb="FFCC0099"/>
      <color rgb="FF37A9FF"/>
      <color rgb="FF00FF00"/>
      <color rgb="FFFF3399"/>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2.2352861926355879E-2"/>
          <c:y val="1.5787097441446038E-3"/>
          <c:w val="0.97191269819460868"/>
          <c:h val="0.99671168434158663"/>
        </c:manualLayout>
      </c:layout>
      <c:scatterChart>
        <c:scatterStyle val="lineMarker"/>
        <c:ser>
          <c:idx val="1"/>
          <c:order val="0"/>
          <c:tx>
            <c:v>Recharge</c:v>
          </c:tx>
          <c:spPr>
            <a:ln w="28575">
              <a:noFill/>
            </a:ln>
          </c:spPr>
          <c:dPt>
            <c:idx val="0"/>
            <c:marker>
              <c:symbol val="square"/>
              <c:size val="2"/>
            </c:marker>
          </c:dPt>
          <c:dLbls>
            <c:dLbl>
              <c:idx val="0"/>
              <c:layout/>
              <c:tx>
                <c:strRef>
                  <c:f>'4-Solver-Solution'!$I$48</c:f>
                  <c:strCache>
                    <c:ptCount val="1"/>
                    <c:pt idx="0">
                      <c:v>99,200</c:v>
                    </c:pt>
                  </c:strCache>
                </c:strRef>
              </c:tx>
              <c:spPr/>
              <c:txPr>
                <a:bodyPr/>
                <a:lstStyle/>
                <a:p>
                  <a:pPr>
                    <a:defRPr sz="2400" b="1">
                      <a:solidFill>
                        <a:srgbClr val="37A9FF"/>
                      </a:solidFill>
                    </a:defRPr>
                  </a:pPr>
                  <a:endParaRPr lang="en-US"/>
                </a:p>
              </c:txPr>
              <c:showVal val="1"/>
            </c:dLbl>
            <c:showVal val="1"/>
          </c:dLbls>
          <c:xVal>
            <c:numRef>
              <c:f>'4-Solver-Solution'!$G$48</c:f>
              <c:numCache>
                <c:formatCode>General</c:formatCode>
                <c:ptCount val="1"/>
                <c:pt idx="0">
                  <c:v>720579</c:v>
                </c:pt>
              </c:numCache>
            </c:numRef>
          </c:xVal>
          <c:yVal>
            <c:numRef>
              <c:f>'4-Solver-Solution'!$H$48</c:f>
              <c:numCache>
                <c:formatCode>General</c:formatCode>
                <c:ptCount val="1"/>
                <c:pt idx="0">
                  <c:v>4385067</c:v>
                </c:pt>
              </c:numCache>
            </c:numRef>
          </c:yVal>
        </c:ser>
        <c:ser>
          <c:idx val="2"/>
          <c:order val="1"/>
          <c:tx>
            <c:v>Inflow</c:v>
          </c:tx>
          <c:spPr>
            <a:ln w="28575">
              <a:noFill/>
            </a:ln>
          </c:spPr>
          <c:marker>
            <c:symbol val="triangle"/>
            <c:size val="7"/>
          </c:marker>
          <c:dLbls>
            <c:dLbl>
              <c:idx val="0"/>
              <c:layout>
                <c:manualLayout>
                  <c:x val="3.017241379310345E-2"/>
                  <c:y val="0"/>
                </c:manualLayout>
              </c:layout>
              <c:tx>
                <c:strRef>
                  <c:f>'4-Solver-Solution'!$I$49</c:f>
                  <c:strCache>
                    <c:ptCount val="1"/>
                    <c:pt idx="0">
                      <c:v>0</c:v>
                    </c:pt>
                  </c:strCache>
                </c:strRef>
              </c:tx>
              <c:showVal val="1"/>
            </c:dLbl>
            <c:txPr>
              <a:bodyPr/>
              <a:lstStyle/>
              <a:p>
                <a:pPr>
                  <a:defRPr sz="2400" b="1">
                    <a:solidFill>
                      <a:srgbClr val="0070C0"/>
                    </a:solidFill>
                  </a:defRPr>
                </a:pPr>
                <a:endParaRPr lang="en-US"/>
              </a:p>
            </c:txPr>
            <c:showVal val="1"/>
          </c:dLbls>
          <c:xVal>
            <c:numRef>
              <c:f>'4-Solver-Solution'!$G$49</c:f>
              <c:numCache>
                <c:formatCode>General</c:formatCode>
                <c:ptCount val="1"/>
                <c:pt idx="0">
                  <c:v>720579</c:v>
                </c:pt>
              </c:numCache>
            </c:numRef>
          </c:xVal>
          <c:yVal>
            <c:numRef>
              <c:f>'4-Solver-Solution'!$H$49</c:f>
              <c:numCache>
                <c:formatCode>General</c:formatCode>
                <c:ptCount val="1"/>
                <c:pt idx="0">
                  <c:v>4377067</c:v>
                </c:pt>
              </c:numCache>
            </c:numRef>
          </c:yVal>
        </c:ser>
        <c:ser>
          <c:idx val="3"/>
          <c:order val="2"/>
          <c:tx>
            <c:v>ET</c:v>
          </c:tx>
          <c:spPr>
            <a:ln w="28575">
              <a:noFill/>
            </a:ln>
          </c:spPr>
          <c:marker>
            <c:symbol val="x"/>
            <c:size val="7"/>
          </c:marker>
          <c:dLbls>
            <c:dLbl>
              <c:idx val="0"/>
              <c:layout/>
              <c:tx>
                <c:strRef>
                  <c:f>'4-Solver-Solution'!$I$50</c:f>
                  <c:strCache>
                    <c:ptCount val="1"/>
                    <c:pt idx="0">
                      <c:v>94,800</c:v>
                    </c:pt>
                  </c:strCache>
                </c:strRef>
              </c:tx>
              <c:showVal val="1"/>
            </c:dLbl>
            <c:txPr>
              <a:bodyPr/>
              <a:lstStyle/>
              <a:p>
                <a:pPr>
                  <a:defRPr sz="2400" b="1">
                    <a:solidFill>
                      <a:srgbClr val="00B050"/>
                    </a:solidFill>
                  </a:defRPr>
                </a:pPr>
                <a:endParaRPr lang="en-US"/>
              </a:p>
            </c:txPr>
            <c:showVal val="1"/>
          </c:dLbls>
          <c:xVal>
            <c:numRef>
              <c:f>'4-Solver-Solution'!$G$50</c:f>
              <c:numCache>
                <c:formatCode>General</c:formatCode>
                <c:ptCount val="1"/>
                <c:pt idx="0">
                  <c:v>720579</c:v>
                </c:pt>
              </c:numCache>
            </c:numRef>
          </c:xVal>
          <c:yVal>
            <c:numRef>
              <c:f>'4-Solver-Solution'!$H$50</c:f>
              <c:numCache>
                <c:formatCode>General</c:formatCode>
                <c:ptCount val="1"/>
                <c:pt idx="0">
                  <c:v>4369067</c:v>
                </c:pt>
              </c:numCache>
            </c:numRef>
          </c:yVal>
        </c:ser>
        <c:ser>
          <c:idx val="4"/>
          <c:order val="3"/>
          <c:tx>
            <c:v>Outflow</c:v>
          </c:tx>
          <c:spPr>
            <a:ln w="28575">
              <a:noFill/>
            </a:ln>
          </c:spPr>
          <c:marker>
            <c:symbol val="star"/>
            <c:size val="7"/>
          </c:marker>
          <c:dLbls>
            <c:dLbl>
              <c:idx val="0"/>
              <c:layout/>
              <c:tx>
                <c:strRef>
                  <c:f>'4-Solver-Solution'!$I$51</c:f>
                  <c:strCache>
                    <c:ptCount val="1"/>
                    <c:pt idx="0">
                      <c:v>4,400</c:v>
                    </c:pt>
                  </c:strCache>
                </c:strRef>
              </c:tx>
              <c:showVal val="1"/>
            </c:dLbl>
            <c:txPr>
              <a:bodyPr/>
              <a:lstStyle/>
              <a:p>
                <a:pPr>
                  <a:defRPr sz="2400" b="1">
                    <a:solidFill>
                      <a:srgbClr val="FF0000"/>
                    </a:solidFill>
                  </a:defRPr>
                </a:pPr>
                <a:endParaRPr lang="en-US"/>
              </a:p>
            </c:txPr>
            <c:showVal val="1"/>
          </c:dLbls>
          <c:xVal>
            <c:numRef>
              <c:f>'4-Solver-Solution'!$G$51</c:f>
              <c:numCache>
                <c:formatCode>General</c:formatCode>
                <c:ptCount val="1"/>
                <c:pt idx="0">
                  <c:v>720579</c:v>
                </c:pt>
              </c:numCache>
            </c:numRef>
          </c:xVal>
          <c:yVal>
            <c:numRef>
              <c:f>'4-Solver-Solution'!$H$51</c:f>
              <c:numCache>
                <c:formatCode>General</c:formatCode>
                <c:ptCount val="1"/>
                <c:pt idx="0">
                  <c:v>4361067</c:v>
                </c:pt>
              </c:numCache>
            </c:numRef>
          </c:yVal>
        </c:ser>
        <c:axId val="104539264"/>
        <c:axId val="104674816"/>
      </c:scatterChart>
      <c:valAx>
        <c:axId val="104539264"/>
        <c:scaling>
          <c:orientation val="minMax"/>
          <c:max val="790000"/>
          <c:min val="660000"/>
        </c:scaling>
        <c:axPos val="b"/>
        <c:numFmt formatCode="General" sourceLinked="1"/>
        <c:majorTickMark val="none"/>
        <c:tickLblPos val="none"/>
        <c:crossAx val="104674816"/>
        <c:crosses val="autoZero"/>
        <c:crossBetween val="midCat"/>
        <c:majorUnit val="10"/>
        <c:minorUnit val="5"/>
      </c:valAx>
      <c:valAx>
        <c:axId val="104674816"/>
        <c:scaling>
          <c:orientation val="minMax"/>
          <c:max val="4440000"/>
          <c:min val="4250000"/>
        </c:scaling>
        <c:axPos val="l"/>
        <c:numFmt formatCode="General" sourceLinked="1"/>
        <c:majorTickMark val="none"/>
        <c:tickLblPos val="none"/>
        <c:crossAx val="104539264"/>
        <c:crosses val="autoZero"/>
        <c:crossBetween val="midCat"/>
      </c:valAx>
      <c:spPr>
        <a:blipFill dpi="0" rotWithShape="1">
          <a:blip xmlns:r="http://schemas.openxmlformats.org/officeDocument/2006/relationships" r:embed="rId1"/>
          <a:srcRect/>
          <a:stretch>
            <a:fillRect l="-26000" t="-2000" r="-30000" b="-1000"/>
          </a:stretch>
        </a:blipFill>
      </c:spPr>
    </c:plotArea>
    <c:plotVisOnly val="1"/>
  </c:chart>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9525</xdr:rowOff>
    </xdr:from>
    <xdr:to>
      <xdr:col>13</xdr:col>
      <xdr:colOff>361950</xdr:colOff>
      <xdr:row>59</xdr:row>
      <xdr:rowOff>66675</xdr:rowOff>
    </xdr:to>
    <xdr:sp macro="" textlink="">
      <xdr:nvSpPr>
        <xdr:cNvPr id="2" name="Text Box 4"/>
        <xdr:cNvSpPr txBox="1">
          <a:spLocks noChangeArrowheads="1"/>
        </xdr:cNvSpPr>
      </xdr:nvSpPr>
      <xdr:spPr bwMode="auto">
        <a:xfrm>
          <a:off x="171450" y="171450"/>
          <a:ext cx="8115300" cy="94488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a:cs typeface="Times New Roman"/>
            </a:rPr>
            <a:t>General Information</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This file is part of a report titled "</a:t>
          </a:r>
          <a:r>
            <a:rPr lang="en-US" sz="1200" b="0" i="1" baseline="0">
              <a:latin typeface="Times New Roman" pitchFamily="18" charset="0"/>
              <a:ea typeface="+mn-ea"/>
              <a:cs typeface="Times New Roman" pitchFamily="18" charset="0"/>
            </a:rPr>
            <a:t>Hydrology and Water Resources of Spring, Cave, Dry Lake, and Delamar Valleys, Nevada and Vicinity"  </a:t>
          </a:r>
          <a:r>
            <a:rPr lang="en-US" sz="1200" b="0" i="0" baseline="0">
              <a:latin typeface="Times New Roman" pitchFamily="18" charset="0"/>
              <a:ea typeface="+mn-ea"/>
              <a:cs typeface="Times New Roman" pitchFamily="18" charset="0"/>
            </a:rPr>
            <a:t>prepared in 2011 by Burns and Drici for the Southern Nevada Water Authority (SNWA), in support of water-right hearings related to SNWA applications 54003 through 54021, inclusive, in Spring Valley; and applications 53987 through 53992, inclusive, in Cave, Dry Lake, and Delamar valleys.</a:t>
          </a:r>
          <a:endParaRPr lang="en-US" sz="1200">
            <a:latin typeface="Times New Roman" pitchFamily="18" charset="0"/>
            <a:ea typeface="+mn-ea"/>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This file contains the calculations of recharge efficiencies for Spring Valley, using the groundwater-balance method.  Brief descriptions of the purpose, the approach, and the data used in the calculations are briely described here</a:t>
          </a:r>
          <a:r>
            <a:rPr lang="en-US" sz="1200" b="0" i="0" u="none" strike="noStrike" baseline="0">
              <a:solidFill>
                <a:srgbClr val="000000"/>
              </a:solidFill>
              <a:latin typeface="Times New Roman" pitchFamily="18" charset="0"/>
              <a:cs typeface="Times New Roman" pitchFamily="18" charset="0"/>
            </a:rPr>
            <a:t>.  </a:t>
          </a:r>
          <a:r>
            <a:rPr lang="en-US" sz="1200" b="0" i="0" baseline="0">
              <a:latin typeface="Times New Roman" pitchFamily="18" charset="0"/>
              <a:ea typeface="+mn-ea"/>
              <a:cs typeface="Times New Roman" pitchFamily="18" charset="0"/>
            </a:rPr>
            <a:t>The details of the approach and its application are documented in Section 6.0, Appendix F, and Appendix G in this study.  </a:t>
          </a:r>
          <a:r>
            <a:rPr lang="en-US" sz="1200" b="0" i="0" u="none" strike="noStrike" baseline="0">
              <a:solidFill>
                <a:srgbClr val="000000"/>
              </a:solidFill>
              <a:latin typeface="Times New Roman"/>
              <a:cs typeface="Times New Roman"/>
            </a:rPr>
            <a:t>A list of references cited in this file is also provided.  The details may be found in the report listed above.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Units</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All water volumes are mean annual volumes in acre-feet per year.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Purpose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baseline="0">
              <a:latin typeface="Times New Roman" pitchFamily="18" charset="0"/>
              <a:ea typeface="+mn-ea"/>
              <a:cs typeface="Times New Roman" pitchFamily="18" charset="0"/>
            </a:rPr>
            <a:t>The purpose of the calculations was to  derive estimates of recharge efficiencies for Spring Valley using the groundwater-balance method.  The derived recharge efficiencies were then applied to estimate the spatial distribution and annual volume of precipitation recharge for</a:t>
          </a:r>
          <a:r>
            <a:rPr lang="en-US" sz="1200" b="0" i="0" u="none" strike="noStrike" baseline="0">
              <a:solidFill>
                <a:srgbClr val="000000"/>
              </a:solidFill>
              <a:latin typeface="Times New Roman" pitchFamily="18" charset="0"/>
              <a:cs typeface="Times New Roman" pitchFamily="18" charset="0"/>
            </a:rPr>
            <a:t> Spring Valley.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Approach</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 set of recharge efficiencies that satisfies the groundwater balance of the Spring Valley under predevelopment conditions is derived using the Excel solver as follows: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Precipitation recharge volume + subsurface inflow volume = Groundwater ET volume + subsurface outflow volume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where:</a:t>
          </a:r>
        </a:p>
        <a:p>
          <a:pPr algn="l" rtl="0">
            <a:defRPr sz="1000"/>
          </a:pPr>
          <a:r>
            <a:rPr lang="en-US" sz="1200" b="0" i="0" u="none" strike="noStrike" baseline="0">
              <a:solidFill>
                <a:srgbClr val="000000"/>
              </a:solidFill>
              <a:latin typeface="Times New Roman"/>
              <a:cs typeface="Times New Roman"/>
            </a:rPr>
            <a:t>Precitation recharge = sum (recharge efficiency x precipitation volume)       [The summation is for discrete precipitation zones where potential recharge is assumed.]</a:t>
          </a:r>
        </a:p>
        <a:p>
          <a:pPr algn="l" rtl="0">
            <a:defRPr sz="1000"/>
          </a:pPr>
          <a:endParaRPr lang="en-US" sz="1200" b="0" i="0" u="none" strike="noStrike" baseline="0">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The relationship between recharge and precipitation is expressed as an equation in the form of a power function.  When both sides of this equation are divided by precipitation, the resulting equation relates recharge efficiencies to precipitation (see </a:t>
          </a:r>
          <a:r>
            <a:rPr lang="en-US" sz="1200" b="1" i="0">
              <a:latin typeface="Times New Roman" pitchFamily="18" charset="0"/>
              <a:ea typeface="+mn-ea"/>
              <a:cs typeface="Times New Roman" pitchFamily="18" charset="0"/>
            </a:rPr>
            <a:t> </a:t>
          </a:r>
          <a:r>
            <a:rPr lang="en-US" sz="1200" b="0" i="0">
              <a:latin typeface="Times New Roman" pitchFamily="18" charset="0"/>
              <a:ea typeface="+mn-ea"/>
              <a:cs typeface="Times New Roman" pitchFamily="18" charset="0"/>
            </a:rPr>
            <a:t>Recharge Efficiency Calculations</a:t>
          </a:r>
          <a:r>
            <a:rPr lang="en-US" sz="1200" b="0">
              <a:latin typeface="Times New Roman" pitchFamily="18" charset="0"/>
              <a:ea typeface="+mn-ea"/>
              <a:cs typeface="Times New Roman" pitchFamily="18" charset="0"/>
            </a:rPr>
            <a:t> in </a:t>
          </a:r>
          <a:r>
            <a:rPr lang="en-US" sz="1200" b="0" i="0">
              <a:latin typeface="Times New Roman" pitchFamily="18" charset="0"/>
              <a:ea typeface="+mn-ea"/>
              <a:cs typeface="Times New Roman" pitchFamily="18" charset="0"/>
            </a:rPr>
            <a:t>Area 2 </a:t>
          </a:r>
          <a:r>
            <a:rPr lang="en-US" sz="1200" b="0" i="0" baseline="0">
              <a:latin typeface="Times New Roman" pitchFamily="18" charset="0"/>
              <a:ea typeface="+mn-ea"/>
              <a:cs typeface="Times New Roman" pitchFamily="18" charset="0"/>
            </a:rPr>
            <a:t> in "4-Solver-Solution").</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An estimate of the annual groundwater ET volume is used in the solver.  Estimates of annual flow volumes across segments of the external boundary are used to constrain the solution.  Note that the estimate of inflow to Spring Valley is zero.  Additional reasonable constraints are  imposed on the solution as appropriate (maximum rechage efficiency, for example).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Content Description</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This Excel file contains five worksheets: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Worksheet 1: “1-Explanation” </a:t>
          </a:r>
        </a:p>
        <a:p>
          <a:pPr algn="l" rtl="0">
            <a:defRPr sz="1000"/>
          </a:pPr>
          <a:r>
            <a:rPr lang="en-US" sz="1200" b="0" i="0" u="none" strike="noStrike" baseline="0">
              <a:solidFill>
                <a:srgbClr val="000000"/>
              </a:solidFill>
              <a:latin typeface="Times New Roman"/>
              <a:cs typeface="Times New Roman"/>
            </a:rPr>
            <a:t>This worksheet contains this explanation.</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Worksheet 2: “2-Groundwater-ET&amp;Boundary-Flux” </a:t>
          </a:r>
        </a:p>
        <a:p>
          <a:pPr algn="l" rtl="0">
            <a:defRPr sz="1000"/>
          </a:pPr>
          <a:r>
            <a:rPr lang="en-US" sz="1200" b="0" i="0" u="none" strike="noStrike" baseline="0">
              <a:solidFill>
                <a:srgbClr val="000000"/>
              </a:solidFill>
              <a:latin typeface="Times New Roman"/>
              <a:cs typeface="Times New Roman"/>
            </a:rPr>
            <a:t>This worksheet contains a table listing the groundwater ET volume for Spring Valley and the boundary fluxes. The groundwater ET was estimated based on field measurementsof ET rates and the NDVI method, as documented by this study.  Boundary outflow to Hamlin Valley was also estimated by this study using new information from wells installed and tested by SNWA.  The inflow is considered minor and is not explicitely included in the solver.</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161925</xdr:colOff>
      <xdr:row>60</xdr:row>
      <xdr:rowOff>19049</xdr:rowOff>
    </xdr:from>
    <xdr:to>
      <xdr:col>13</xdr:col>
      <xdr:colOff>352425</xdr:colOff>
      <xdr:row>113</xdr:row>
      <xdr:rowOff>104775</xdr:rowOff>
    </xdr:to>
    <xdr:sp macro="" textlink="">
      <xdr:nvSpPr>
        <xdr:cNvPr id="3" name="Text Box 5"/>
        <xdr:cNvSpPr txBox="1">
          <a:spLocks noChangeArrowheads="1"/>
        </xdr:cNvSpPr>
      </xdr:nvSpPr>
      <xdr:spPr bwMode="auto">
        <a:xfrm>
          <a:off x="161925" y="9734549"/>
          <a:ext cx="8115300" cy="866775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Times New Roman"/>
              <a:cs typeface="Times New Roman"/>
            </a:rPr>
            <a:t>Worksheet 3 - “3-Precipitation-Recharge” </a:t>
          </a:r>
        </a:p>
        <a:p>
          <a:pPr algn="l" rtl="0">
            <a:defRPr sz="1000"/>
          </a:pPr>
          <a:r>
            <a:rPr lang="en-US" sz="1200" b="0" i="0" u="none" strike="noStrike" baseline="0">
              <a:solidFill>
                <a:srgbClr val="000000"/>
              </a:solidFill>
              <a:latin typeface="Times New Roman"/>
              <a:cs typeface="Times New Roman"/>
            </a:rPr>
            <a:t>This worksheet fulfills two roles:  (1) it contains the precipitation data which serve as input data to the solution, and (2) contains the recharge calculations performed by the solver during the solution process.  All calculations are performed by built-in formulas using the solution derived in Sheet 4. This worksheet should, therefore, not be altered by the user.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Worksheet 4 - “4-Solver-Solution”</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Worksheet 4  is the core of the Solver.  Worksheet 4 requires the precipitation table in worksheet 4. Without the precipitation data and the recharge calculations in Worksheet 4, the Solver will not function.  This worksheet is organized in three principal areas: (1) Area 1 - Main Solver Area, (2) Area 2 - Recharge Efficiency Calculations, (3) Area 3 - Map Showing Groundwater Budget , and (4) Map Label Information.  Each of these areas is briefly described here.  </a:t>
          </a:r>
          <a:endParaRPr lang="en-US" sz="1200">
            <a:latin typeface="Times New Roman" pitchFamily="18" charset="0"/>
            <a:ea typeface="+mn-ea"/>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rtl="0" fontAlgn="base"/>
          <a:r>
            <a:rPr lang="en-US" sz="1200" b="0" i="0" baseline="0">
              <a:latin typeface="Times New Roman" pitchFamily="18" charset="0"/>
              <a:ea typeface="+mn-ea"/>
              <a:cs typeface="Times New Roman" pitchFamily="18" charset="0"/>
            </a:rPr>
            <a:t>"Area 1 - Main Solver Area" contains the target cell, parameter cells and a list of the constraints used.  Constraints were imposed on the parameters, but also on selected flow terms which are listed in this area as additional supporting information.  The target, parameters and constraints are color-coded.  The color codes are provided within this area.  To obtain a reasonable solution, it is necessary to provide the solver with initial estimates of the parameters that are as close to the solution as possible, and as many constraints as the available data permit.  If the solver starts from different initial estimates or constraints, different solutions, and possibly no solution, may be produced.  Thus, appropriate initial estimates for the parameters and constraints were estimated and are provided in this area of the solution sheet.  The derivation of the initial estimates of the power-function coefficients and the constraints is described in detail in this study.  The solution included here is the best based on the initial estimates of parameters and  the constraints used.</a:t>
          </a:r>
          <a:endParaRPr lang="en-US" sz="1200" baseline="0">
            <a:latin typeface="Times New Roman" pitchFamily="18" charset="0"/>
            <a:ea typeface="+mn-ea"/>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2 - Recharge Efficiency Calculations" contains the 1-in. precipitation intervals and the corresponding recharge efficiencies calculated using the power function coefficients listed as parameters in the main Excel Solver area described above (Area 1).  For each precipitation band, the recharge efficiency is calculated as the recharge rate expressed as the power function divided by precipitation.  </a:t>
          </a:r>
          <a:endParaRPr lang="en-US" sz="1200">
            <a:latin typeface="Times New Roman" pitchFamily="18" charset="0"/>
            <a:ea typeface="+mn-ea"/>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"Area 3 - Map Showing Groundwater Budget" contains a map of the flow system displaying the components of the groundwater budget for the WRFS.  The groundwater budget components are automatically updated when the solver is executed.</a:t>
          </a:r>
          <a:endParaRPr lang="en-US" sz="1200">
            <a:latin typeface="Times New Roman" pitchFamily="18" charset="0"/>
            <a:cs typeface="Times New Roman" pitchFamily="18" charset="0"/>
          </a:endParaRPr>
        </a:p>
        <a:p>
          <a:pPr rtl="0" eaLnBrk="1" fontAlgn="base" latinLnBrk="0" hangingPunct="1"/>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"Area 4 - Map Label Information"  is a table containing the coordinates and labelling information for the  map presented in  Area 3.  The components of the groundwater budget listed in the table are automatically updated when the solver is executed and displayed on the map in Area 3 of the worksheet.</a:t>
          </a:r>
        </a:p>
        <a:p>
          <a:pPr rtl="0" eaLnBrk="1" fontAlgn="auto" latinLnBrk="0" hangingPunct="1"/>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Worksheet 5 - “5-References”</a:t>
          </a:r>
          <a:endParaRPr lang="en-US" sz="1200">
            <a:latin typeface="Times New Roman" pitchFamily="18" charset="0"/>
            <a:ea typeface="+mn-ea"/>
            <a:cs typeface="Times New Roman" pitchFamily="18" charset="0"/>
          </a:endParaRPr>
        </a:p>
        <a:p>
          <a:pPr rtl="0" eaLnBrk="1" fontAlgn="auto" latinLnBrk="0" hangingPunct="1"/>
          <a:r>
            <a:rPr lang="en-US" sz="1200">
              <a:latin typeface="Times New Roman" pitchFamily="18" charset="0"/>
              <a:ea typeface="+mn-ea"/>
              <a:cs typeface="Times New Roman" pitchFamily="18" charset="0"/>
            </a:rPr>
            <a:t>Worksheet 5 contains a list of references used in this file.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Solution Process</a:t>
          </a:r>
        </a:p>
        <a:p>
          <a:pPr algn="l" rtl="0">
            <a:defRPr sz="1000"/>
          </a:pPr>
          <a:endParaRPr lang="en-US" sz="1200" b="1" i="0" u="none" strike="noStrike" baseline="0">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The solver is activated by clicking “Solver” under Excel menu item “Tools” from the solution sheet (Worksheet 4).  At this point, the “Solver Parameters” window pops up (see illustration below). In its upper part, the window displays information about the objective of the solver.  This information includes the specification of the target cell (Cell D4); the objective (value of), which is equality in this case; and the target value (94,800).  The cells where the parameters are located in the worksheet are provided under “By Changing Cells.”  In this case, the parameter cells range from D7 to D8.  Under the parameter information, a list of the constraints is provided to the solver to guide the solution under the title “Subject to the Constraints.”  In the right-hand side of the solver window are a “Solver” button to execute the solver, a “close” button to close the window, an “options” button to specify the solution method and convergence criteria, a “Reset” button, and a “Help” button.  Once the “Solve” button is activated, the user is presented with various options for keeping or resetting the solution, saving scenarios, and reporting results.  The novice user should use the default options.</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47625</xdr:colOff>
      <xdr:row>133</xdr:row>
      <xdr:rowOff>19050</xdr:rowOff>
    </xdr:from>
    <xdr:to>
      <xdr:col>13</xdr:col>
      <xdr:colOff>238125</xdr:colOff>
      <xdr:row>156</xdr:row>
      <xdr:rowOff>95250</xdr:rowOff>
    </xdr:to>
    <xdr:sp macro="" textlink="">
      <xdr:nvSpPr>
        <xdr:cNvPr id="4" name="Text Box 6"/>
        <xdr:cNvSpPr txBox="1">
          <a:spLocks noChangeArrowheads="1"/>
        </xdr:cNvSpPr>
      </xdr:nvSpPr>
      <xdr:spPr bwMode="auto">
        <a:xfrm>
          <a:off x="47625" y="21555075"/>
          <a:ext cx="8115300" cy="3800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(2) The groundwater budgets in the appropriate area of the solution worksheet (Area 3) are updated automatically every time the solver is executed. Although these calculations are conducted in Excel, they are performed outside of the solver, but using the results of the solver (recharge and selected interbasin flow volumes).  The solver provides a recharge distribution for all basin in the WRFS in Worksheet 4. Assuming that each basin is under predevelopment steady-state conditions, a groundwater budget is derived for each basin and shown in the chart in Area 3.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Maxey, G.B., and Eakin, T.E., 1949, Groundwater in the White River Valley, White Pine, Nye, and Lincoln counties, Nevada:  State of Nevada, Office of the State Engineer, Water Resources Bulletin No. 8, 59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 Clark, Lincoln, and White Pine Counties Groundwater Development Project", Draft report prepared by Southern Nevada Water Authority in cooperation with the U.S. Bureau of Land Management. Las Vegas, NV.</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Welch, A.H., Bright, D.J., and Knochenmus, L.A., eds., 2007, Water resources of the Basin and Range Carbonate-Rock Aquifer System, White Pine County, Nevada, and adjacent areas in Nevada and Utah: U.S. Geological Survey Scientific Investigations Report 2007–5261, 96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editAs="oneCell">
    <xdr:from>
      <xdr:col>2</xdr:col>
      <xdr:colOff>485775</xdr:colOff>
      <xdr:row>117</xdr:row>
      <xdr:rowOff>95250</xdr:rowOff>
    </xdr:from>
    <xdr:to>
      <xdr:col>9</xdr:col>
      <xdr:colOff>549275</xdr:colOff>
      <xdr:row>132</xdr:row>
      <xdr:rowOff>35560</xdr:rowOff>
    </xdr:to>
    <xdr:pic>
      <xdr:nvPicPr>
        <xdr:cNvPr id="6" name="Picture 5"/>
        <xdr:cNvPicPr/>
      </xdr:nvPicPr>
      <xdr:blipFill>
        <a:blip xmlns:r="http://schemas.openxmlformats.org/officeDocument/2006/relationships" r:embed="rId1" cstate="print"/>
        <a:srcRect/>
        <a:stretch>
          <a:fillRect/>
        </a:stretch>
      </xdr:blipFill>
      <xdr:spPr bwMode="auto">
        <a:xfrm>
          <a:off x="1704975" y="19040475"/>
          <a:ext cx="4330700" cy="23691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9528</xdr:colOff>
      <xdr:row>1</xdr:row>
      <xdr:rowOff>228597</xdr:rowOff>
    </xdr:from>
    <xdr:to>
      <xdr:col>8</xdr:col>
      <xdr:colOff>1971948</xdr:colOff>
      <xdr:row>45</xdr:row>
      <xdr:rowOff>31060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152400</xdr:colOff>
      <xdr:row>38</xdr:row>
      <xdr:rowOff>133350</xdr:rowOff>
    </xdr:to>
    <xdr:sp macro="" textlink="">
      <xdr:nvSpPr>
        <xdr:cNvPr id="2" name="Text Box 6"/>
        <xdr:cNvSpPr txBox="1">
          <a:spLocks noChangeArrowheads="1"/>
        </xdr:cNvSpPr>
      </xdr:nvSpPr>
      <xdr:spPr bwMode="auto">
        <a:xfrm>
          <a:off x="0" y="0"/>
          <a:ext cx="8077200" cy="7372350"/>
        </a:xfrm>
        <a:prstGeom prst="rect">
          <a:avLst/>
        </a:prstGeom>
        <a:solidFill>
          <a:schemeClr val="bg1"/>
        </a:solid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r>
            <a:rPr lang="en-US" sz="1200" b="0" i="0" baseline="0">
              <a:latin typeface="Times New Roman" pitchFamily="18" charset="0"/>
              <a:ea typeface="+mn-ea"/>
              <a:cs typeface="Times New Roman" pitchFamily="18" charset="0"/>
            </a:rPr>
            <a:t>Burns, A.G, and Drici, W., 2011, </a:t>
          </a:r>
          <a:r>
            <a:rPr lang="en-US" sz="1200" b="0" baseline="0" smtClean="0">
              <a:latin typeface="Times New Roman" pitchFamily="18" charset="0"/>
              <a:ea typeface="+mn-ea"/>
              <a:cs typeface="Times New Roman" pitchFamily="18" charset="0"/>
            </a:rPr>
            <a:t>Hydrology and water resources of Spring, Cave, Dry Lake, and Delamar valleys, Nevada and vicinity: Presentation to the Office of the Nevada State Engineer: Southern Nevada Water Authority, Las Vegas, Nevada</a:t>
          </a:r>
          <a:r>
            <a:rPr lang="en-US" sz="1100" b="1" baseline="0" smtClean="0">
              <a:latin typeface="+mn-lt"/>
              <a:ea typeface="+mn-ea"/>
              <a:cs typeface="+mn-cs"/>
            </a:rPr>
            <a:t>.</a:t>
          </a:r>
          <a:endParaRPr lang="en-US" sz="1200" b="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R3:R5"/>
  <sheetViews>
    <sheetView showGridLines="0" workbookViewId="0">
      <selection activeCell="B102" sqref="B102"/>
    </sheetView>
  </sheetViews>
  <sheetFormatPr defaultRowHeight="12.75"/>
  <cols>
    <col min="1" max="16384" width="9.140625" style="4"/>
  </cols>
  <sheetData>
    <row r="3" spans="18:18">
      <c r="R3" s="3"/>
    </row>
    <row r="4" spans="18:18">
      <c r="R4" s="3"/>
    </row>
    <row r="5" spans="18:18">
      <c r="R5" s="3"/>
    </row>
  </sheetData>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K10"/>
  <sheetViews>
    <sheetView workbookViewId="0"/>
  </sheetViews>
  <sheetFormatPr defaultRowHeight="15"/>
  <cols>
    <col min="1" max="1" width="43.85546875" customWidth="1"/>
    <col min="2" max="2" width="15.5703125" customWidth="1"/>
    <col min="3" max="3" width="39.85546875" customWidth="1"/>
  </cols>
  <sheetData>
    <row r="1" spans="1:11" s="134" customFormat="1" ht="26.25" thickBot="1">
      <c r="A1" s="140" t="s">
        <v>76</v>
      </c>
      <c r="B1" s="141" t="s">
        <v>77</v>
      </c>
      <c r="C1" s="142" t="s">
        <v>78</v>
      </c>
      <c r="D1" s="131"/>
      <c r="E1" s="131"/>
      <c r="F1" s="132"/>
      <c r="G1" s="133"/>
      <c r="H1" s="133"/>
      <c r="I1" s="133"/>
      <c r="J1" s="133"/>
      <c r="K1" s="133"/>
    </row>
    <row r="2" spans="1:11">
      <c r="A2" s="148" t="s">
        <v>75</v>
      </c>
      <c r="B2" s="149"/>
      <c r="C2" s="150"/>
    </row>
    <row r="3" spans="1:11">
      <c r="A3" s="136" t="s">
        <v>1</v>
      </c>
      <c r="B3" s="135">
        <v>1200</v>
      </c>
      <c r="C3" s="145" t="s">
        <v>81</v>
      </c>
    </row>
    <row r="4" spans="1:11">
      <c r="A4" s="136" t="s">
        <v>2</v>
      </c>
      <c r="B4" s="135">
        <v>90200</v>
      </c>
      <c r="C4" s="147"/>
    </row>
    <row r="5" spans="1:11">
      <c r="A5" s="136" t="s">
        <v>3</v>
      </c>
      <c r="B5" s="135">
        <v>3300</v>
      </c>
      <c r="C5" s="147"/>
    </row>
    <row r="6" spans="1:11" ht="15.75" thickBot="1">
      <c r="A6" s="143" t="s">
        <v>80</v>
      </c>
      <c r="B6" s="144">
        <v>94800</v>
      </c>
      <c r="C6" s="146"/>
    </row>
    <row r="7" spans="1:11" s="5" customFormat="1" ht="15.75" thickBot="1">
      <c r="A7" s="138"/>
      <c r="B7" s="139"/>
      <c r="C7" s="9"/>
    </row>
    <row r="8" spans="1:11">
      <c r="A8" s="151" t="s">
        <v>30</v>
      </c>
      <c r="B8" s="152"/>
      <c r="C8" s="150"/>
    </row>
    <row r="9" spans="1:11">
      <c r="A9" s="136" t="s">
        <v>79</v>
      </c>
      <c r="B9" s="2">
        <v>0</v>
      </c>
      <c r="C9" s="145" t="s">
        <v>81</v>
      </c>
    </row>
    <row r="10" spans="1:11" ht="15.75" thickBot="1">
      <c r="A10" s="72" t="s">
        <v>79</v>
      </c>
      <c r="B10" s="137">
        <v>4400</v>
      </c>
      <c r="C10" s="146"/>
    </row>
  </sheetData>
  <mergeCells count="4">
    <mergeCell ref="C9:C10"/>
    <mergeCell ref="C3:C6"/>
    <mergeCell ref="A2:C2"/>
    <mergeCell ref="A8:C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G32"/>
  <sheetViews>
    <sheetView zoomScaleNormal="100" workbookViewId="0"/>
  </sheetViews>
  <sheetFormatPr defaultRowHeight="15"/>
  <cols>
    <col min="1" max="1" width="12.140625" style="98" customWidth="1"/>
    <col min="2" max="2" width="15.28515625" style="99" customWidth="1"/>
    <col min="3" max="3" width="12" style="100" bestFit="1" customWidth="1"/>
    <col min="4" max="4" width="16.5703125" style="91" customWidth="1"/>
    <col min="5" max="5" width="14.28515625" style="91" customWidth="1"/>
    <col min="6" max="6" width="10.140625" style="91" customWidth="1"/>
    <col min="7" max="7" width="13.7109375" style="91" customWidth="1"/>
    <col min="8" max="16384" width="9.140625" style="91"/>
  </cols>
  <sheetData>
    <row r="1" spans="1:7" s="90" customFormat="1" ht="45">
      <c r="A1" s="101" t="s">
        <v>63</v>
      </c>
      <c r="B1" s="102" t="s">
        <v>64</v>
      </c>
      <c r="C1" s="103" t="s">
        <v>65</v>
      </c>
      <c r="D1" s="104" t="s">
        <v>66</v>
      </c>
      <c r="E1" s="105" t="s">
        <v>67</v>
      </c>
      <c r="F1" s="106" t="s">
        <v>31</v>
      </c>
      <c r="G1" s="107" t="s">
        <v>68</v>
      </c>
    </row>
    <row r="2" spans="1:7">
      <c r="A2" s="92" t="s">
        <v>4</v>
      </c>
      <c r="B2" s="93">
        <v>8.6521797180199993</v>
      </c>
      <c r="C2" s="94">
        <v>85397.572877300001</v>
      </c>
      <c r="D2" s="95" t="s">
        <v>32</v>
      </c>
      <c r="E2" s="94">
        <f t="shared" ref="E2:E31" si="0">(B2/12)*C2</f>
        <v>61572.929001425822</v>
      </c>
      <c r="F2" s="96">
        <f>IF(D2="Yes",0, VLOOKUP(B2,'4-Solver-Solution'!$B$27:$C$52,2,FALSE))</f>
        <v>0</v>
      </c>
      <c r="G2" s="94">
        <f t="shared" ref="G2:G31" si="1">E2*F2</f>
        <v>0</v>
      </c>
    </row>
    <row r="3" spans="1:7">
      <c r="A3" s="92" t="s">
        <v>5</v>
      </c>
      <c r="B3" s="93">
        <v>9.5498600006099998</v>
      </c>
      <c r="C3" s="94">
        <v>97079.050366694995</v>
      </c>
      <c r="D3" s="95" t="s">
        <v>32</v>
      </c>
      <c r="E3" s="94">
        <f t="shared" si="0"/>
        <v>77257.611666175333</v>
      </c>
      <c r="F3" s="96">
        <f>IF(D3="Yes",0, VLOOKUP(B3,'4-Solver-Solution'!$B$27:$C$52,2,FALSE))</f>
        <v>0</v>
      </c>
      <c r="G3" s="94">
        <f t="shared" si="1"/>
        <v>0</v>
      </c>
    </row>
    <row r="4" spans="1:7">
      <c r="A4" s="92" t="s">
        <v>6</v>
      </c>
      <c r="B4" s="93">
        <v>10.5459871292</v>
      </c>
      <c r="C4" s="94">
        <v>43024.033466034998</v>
      </c>
      <c r="D4" s="95" t="s">
        <v>32</v>
      </c>
      <c r="E4" s="94">
        <f t="shared" si="0"/>
        <v>37810.908598256261</v>
      </c>
      <c r="F4" s="96">
        <f>IF(D4="Yes",0, VLOOKUP(B4,'4-Solver-Solution'!$B$27:$C$52,2,FALSE))</f>
        <v>0</v>
      </c>
      <c r="G4" s="94">
        <f t="shared" si="1"/>
        <v>0</v>
      </c>
    </row>
    <row r="5" spans="1:7">
      <c r="A5" s="92" t="s">
        <v>7</v>
      </c>
      <c r="B5" s="93">
        <v>11.463838577300001</v>
      </c>
      <c r="C5" s="94">
        <v>4727.6212799207997</v>
      </c>
      <c r="D5" s="95" t="s">
        <v>32</v>
      </c>
      <c r="E5" s="94">
        <f t="shared" si="0"/>
        <v>4516.3906006350389</v>
      </c>
      <c r="F5" s="96">
        <f>IF(D5="Yes",0, VLOOKUP(B5,'4-Solver-Solution'!$B$27:$C$52,2,FALSE))</f>
        <v>0</v>
      </c>
      <c r="G5" s="94">
        <f t="shared" si="1"/>
        <v>0</v>
      </c>
    </row>
    <row r="6" spans="1:7">
      <c r="A6" s="92" t="s">
        <v>4</v>
      </c>
      <c r="B6" s="93">
        <v>8.6521797180199993</v>
      </c>
      <c r="C6" s="94">
        <v>4442.23963551</v>
      </c>
      <c r="D6" s="95" t="s">
        <v>33</v>
      </c>
      <c r="E6" s="94">
        <f t="shared" si="0"/>
        <v>3202.9213064120145</v>
      </c>
      <c r="F6" s="96">
        <f>IF(D6="Yes",0, VLOOKUP(B6,'4-Solver-Solution'!$B$27:$C$52,2,FALSE))</f>
        <v>1.683767142079715E-3</v>
      </c>
      <c r="G6" s="94">
        <f t="shared" si="1"/>
        <v>5.3929736544035851</v>
      </c>
    </row>
    <row r="7" spans="1:7">
      <c r="A7" s="92" t="s">
        <v>5</v>
      </c>
      <c r="B7" s="93">
        <v>9.5498600006099998</v>
      </c>
      <c r="C7" s="94">
        <v>83614.744403349992</v>
      </c>
      <c r="D7" s="95" t="s">
        <v>33</v>
      </c>
      <c r="E7" s="94">
        <f t="shared" si="0"/>
        <v>66542.425253231748</v>
      </c>
      <c r="F7" s="96">
        <f>IF(D7="Yes",0, VLOOKUP(B7,'4-Solver-Solution'!$B$27:$C$52,2,FALSE))</f>
        <v>8.4118675340442012E-3</v>
      </c>
      <c r="G7" s="94">
        <f t="shared" si="1"/>
        <v>559.74606662422309</v>
      </c>
    </row>
    <row r="8" spans="1:7">
      <c r="A8" s="92" t="s">
        <v>6</v>
      </c>
      <c r="B8" s="93">
        <v>10.5459871292</v>
      </c>
      <c r="C8" s="94">
        <v>158315.72456179082</v>
      </c>
      <c r="D8" s="95" t="s">
        <v>33</v>
      </c>
      <c r="E8" s="94">
        <f t="shared" si="0"/>
        <v>139132.96613155151</v>
      </c>
      <c r="F8" s="96">
        <f>IF(D8="Yes",0, VLOOKUP(B8,'4-Solver-Solution'!$B$27:$C$52,2,FALSE))</f>
        <v>2.0276086660133915E-2</v>
      </c>
      <c r="G8" s="94">
        <f t="shared" si="1"/>
        <v>2821.0720785648155</v>
      </c>
    </row>
    <row r="9" spans="1:7">
      <c r="A9" s="92" t="s">
        <v>7</v>
      </c>
      <c r="B9" s="93">
        <v>11.463838577300001</v>
      </c>
      <c r="C9" s="94">
        <v>132298.98027441002</v>
      </c>
      <c r="D9" s="95" t="s">
        <v>33</v>
      </c>
      <c r="E9" s="94">
        <f t="shared" si="0"/>
        <v>126387.84615060278</v>
      </c>
      <c r="F9" s="96">
        <f>IF(D9="Yes",0, VLOOKUP(B9,'4-Solver-Solution'!$B$27:$C$52,2,FALSE))</f>
        <v>3.4233912757167147E-2</v>
      </c>
      <c r="G9" s="94">
        <f t="shared" si="1"/>
        <v>4326.7504986859994</v>
      </c>
    </row>
    <row r="10" spans="1:7">
      <c r="A10" s="92" t="s">
        <v>8</v>
      </c>
      <c r="B10" s="93">
        <v>12.487704277000001</v>
      </c>
      <c r="C10" s="94">
        <v>99286.964585330017</v>
      </c>
      <c r="D10" s="95" t="s">
        <v>33</v>
      </c>
      <c r="E10" s="94">
        <f t="shared" si="0"/>
        <v>103322.1876918811</v>
      </c>
      <c r="F10" s="96">
        <f>IF(D10="Yes",0, VLOOKUP(B10,'4-Solver-Solution'!$B$27:$C$52,2,FALSE))</f>
        <v>5.2376345986027459E-2</v>
      </c>
      <c r="G10" s="94">
        <f t="shared" si="1"/>
        <v>5411.6386505832324</v>
      </c>
    </row>
    <row r="11" spans="1:7">
      <c r="A11" s="95" t="s">
        <v>9</v>
      </c>
      <c r="B11" s="93">
        <v>13.4852333069</v>
      </c>
      <c r="C11" s="94">
        <v>78555.028814581165</v>
      </c>
      <c r="D11" s="95" t="s">
        <v>33</v>
      </c>
      <c r="E11" s="94">
        <f t="shared" si="0"/>
        <v>88277.740916239927</v>
      </c>
      <c r="F11" s="96">
        <f>IF(D11="Yes",0, VLOOKUP(B11,'4-Solver-Solution'!$B$27:$C$52,2,FALSE))</f>
        <v>7.2060422063986149E-2</v>
      </c>
      <c r="G11" s="94">
        <f t="shared" si="1"/>
        <v>6361.3312692794689</v>
      </c>
    </row>
    <row r="12" spans="1:7">
      <c r="A12" s="95" t="s">
        <v>10</v>
      </c>
      <c r="B12" s="93">
        <v>14.482706069900001</v>
      </c>
      <c r="C12" s="94">
        <v>69025.180998536787</v>
      </c>
      <c r="D12" s="95" t="s">
        <v>33</v>
      </c>
      <c r="E12" s="94">
        <f t="shared" si="0"/>
        <v>83305.950651954583</v>
      </c>
      <c r="F12" s="96">
        <f>IF(D12="Yes",0, VLOOKUP(B12,'4-Solver-Solution'!$B$27:$C$52,2,FALSE))</f>
        <v>9.3288190957086167E-2</v>
      </c>
      <c r="G12" s="94">
        <f t="shared" si="1"/>
        <v>7771.4614322811358</v>
      </c>
    </row>
    <row r="13" spans="1:7">
      <c r="A13" s="95" t="s">
        <v>11</v>
      </c>
      <c r="B13" s="93">
        <v>15.4813451767</v>
      </c>
      <c r="C13" s="94">
        <v>53256.860183975419</v>
      </c>
      <c r="D13" s="95" t="s">
        <v>33</v>
      </c>
      <c r="E13" s="94">
        <f t="shared" si="0"/>
        <v>68707.319627947843</v>
      </c>
      <c r="F13" s="96">
        <f>IF(D13="Yes",0, VLOOKUP(B13,'4-Solver-Solution'!$B$27:$C$52,2,FALSE))</f>
        <v>0.11577058252485992</v>
      </c>
      <c r="G13" s="94">
        <f t="shared" si="1"/>
        <v>7954.286417049263</v>
      </c>
    </row>
    <row r="14" spans="1:7">
      <c r="A14" s="95" t="s">
        <v>12</v>
      </c>
      <c r="B14" s="93">
        <v>16.5358428955</v>
      </c>
      <c r="C14" s="94">
        <v>44948.242981115807</v>
      </c>
      <c r="D14" s="95" t="s">
        <v>33</v>
      </c>
      <c r="E14" s="94">
        <f t="shared" si="0"/>
        <v>61938.090363707634</v>
      </c>
      <c r="F14" s="96">
        <f>IF(D14="Yes",0, VLOOKUP(B14,'4-Solver-Solution'!$B$27:$C$52,2,FALSE))</f>
        <v>0.14058355674399289</v>
      </c>
      <c r="G14" s="94">
        <f t="shared" si="1"/>
        <v>8707.4770412608523</v>
      </c>
    </row>
    <row r="15" spans="1:7">
      <c r="A15" s="95" t="s">
        <v>13</v>
      </c>
      <c r="B15" s="93">
        <v>17.515756607099998</v>
      </c>
      <c r="C15" s="94">
        <v>31385.060732881313</v>
      </c>
      <c r="D15" s="95" t="s">
        <v>33</v>
      </c>
      <c r="E15" s="94">
        <f t="shared" si="0"/>
        <v>45811.090408016709</v>
      </c>
      <c r="F15" s="96">
        <f>IF(D15="Yes",0, VLOOKUP(B15,'4-Solver-Solution'!$B$27:$C$52,2,FALSE))</f>
        <v>0.16444627316597132</v>
      </c>
      <c r="G15" s="94">
        <f t="shared" si="1"/>
        <v>7533.4630872677244</v>
      </c>
    </row>
    <row r="16" spans="1:7">
      <c r="A16" s="95" t="s">
        <v>14</v>
      </c>
      <c r="B16" s="93">
        <v>18.562461852999999</v>
      </c>
      <c r="C16" s="94">
        <v>17051.81826020205</v>
      </c>
      <c r="D16" s="95" t="s">
        <v>33</v>
      </c>
      <c r="E16" s="94">
        <f t="shared" si="0"/>
        <v>26376.977164940778</v>
      </c>
      <c r="F16" s="96">
        <f>IF(D16="Yes",0, VLOOKUP(B16,'4-Solver-Solution'!$B$27:$C$52,2,FALSE))</f>
        <v>0.19063866412085867</v>
      </c>
      <c r="G16" s="94">
        <f t="shared" si="1"/>
        <v>5028.4716902707041</v>
      </c>
    </row>
    <row r="17" spans="1:7">
      <c r="A17" s="95" t="s">
        <v>15</v>
      </c>
      <c r="B17" s="93">
        <v>19.646522522000001</v>
      </c>
      <c r="C17" s="94">
        <v>11767.812570217802</v>
      </c>
      <c r="D17" s="95" t="s">
        <v>33</v>
      </c>
      <c r="E17" s="94">
        <f t="shared" si="0"/>
        <v>19266.382891288231</v>
      </c>
      <c r="F17" s="96">
        <f>IF(D17="Yes",0, VLOOKUP(B17,'4-Solver-Solution'!$B$27:$C$52,2,FALSE))</f>
        <v>0.21840008365654642</v>
      </c>
      <c r="G17" s="94">
        <f t="shared" si="1"/>
        <v>4207.7796352164041</v>
      </c>
    </row>
    <row r="18" spans="1:7">
      <c r="A18" s="95" t="s">
        <v>16</v>
      </c>
      <c r="B18" s="93">
        <v>20.5348415375</v>
      </c>
      <c r="C18" s="94">
        <v>8393.311843006999</v>
      </c>
      <c r="D18" s="95" t="s">
        <v>33</v>
      </c>
      <c r="E18" s="94">
        <f t="shared" si="0"/>
        <v>14362.944055914233</v>
      </c>
      <c r="F18" s="96">
        <f>IF(D18="Yes",0, VLOOKUP(B18,'4-Solver-Solution'!$B$27:$C$52,2,FALSE))</f>
        <v>0.24155265987734648</v>
      </c>
      <c r="G18" s="94">
        <f t="shared" si="1"/>
        <v>3469.4073403756061</v>
      </c>
    </row>
    <row r="19" spans="1:7">
      <c r="A19" s="95" t="s">
        <v>17</v>
      </c>
      <c r="B19" s="93">
        <v>21.693519592299999</v>
      </c>
      <c r="C19" s="94">
        <v>7007.0745834529998</v>
      </c>
      <c r="D19" s="95" t="s">
        <v>33</v>
      </c>
      <c r="E19" s="94">
        <f t="shared" si="0"/>
        <v>12667.342480070416</v>
      </c>
      <c r="F19" s="96">
        <f>IF(D19="Yes",0, VLOOKUP(B19,'4-Solver-Solution'!$B$27:$C$52,2,FALSE))</f>
        <v>0.27221159691838437</v>
      </c>
      <c r="G19" s="94">
        <f t="shared" si="1"/>
        <v>3448.1975252120556</v>
      </c>
    </row>
    <row r="20" spans="1:7">
      <c r="A20" s="95" t="s">
        <v>18</v>
      </c>
      <c r="B20" s="93">
        <v>22.7356300354</v>
      </c>
      <c r="C20" s="94">
        <v>6201.3408875826099</v>
      </c>
      <c r="D20" s="95" t="s">
        <v>33</v>
      </c>
      <c r="E20" s="94">
        <f t="shared" si="0"/>
        <v>11749.282678623107</v>
      </c>
      <c r="F20" s="96">
        <f>IF(D20="Yes",0, VLOOKUP(B20,'4-Solver-Solution'!$B$27:$C$52,2,FALSE))</f>
        <v>0.30016380924501651</v>
      </c>
      <c r="G20" s="94">
        <f t="shared" si="1"/>
        <v>3526.709444712003</v>
      </c>
    </row>
    <row r="21" spans="1:7">
      <c r="A21" s="95" t="s">
        <v>19</v>
      </c>
      <c r="B21" s="93">
        <v>23.492765426599998</v>
      </c>
      <c r="C21" s="94">
        <v>5086.3209281164</v>
      </c>
      <c r="D21" s="95" t="s">
        <v>33</v>
      </c>
      <c r="E21" s="94">
        <f t="shared" si="0"/>
        <v>9957.6453707204146</v>
      </c>
      <c r="F21" s="96">
        <f>IF(D21="Yes",0, VLOOKUP(B21,'4-Solver-Solution'!$B$27:$C$52,2,FALSE))</f>
        <v>0.32066493843095722</v>
      </c>
      <c r="G21" s="94">
        <f t="shared" si="1"/>
        <v>3193.0677397193681</v>
      </c>
    </row>
    <row r="22" spans="1:7">
      <c r="A22" s="95" t="s">
        <v>20</v>
      </c>
      <c r="B22" s="93">
        <v>24.833608627299999</v>
      </c>
      <c r="C22" s="94">
        <v>4495.3698366099998</v>
      </c>
      <c r="D22" s="95" t="s">
        <v>33</v>
      </c>
      <c r="E22" s="94">
        <f t="shared" si="0"/>
        <v>9303.0212631118557</v>
      </c>
      <c r="F22" s="96">
        <f>IF(D22="Yes",0, VLOOKUP(B22,'4-Solver-Solution'!$B$27:$C$52,2,FALSE))</f>
        <v>0.35731240171499462</v>
      </c>
      <c r="G22" s="94">
        <f t="shared" si="1"/>
        <v>3324.0848707281602</v>
      </c>
    </row>
    <row r="23" spans="1:7">
      <c r="A23" s="95" t="s">
        <v>21</v>
      </c>
      <c r="B23" s="93">
        <v>25.646238326999999</v>
      </c>
      <c r="C23" s="94">
        <v>4157.3366870127002</v>
      </c>
      <c r="D23" s="95" t="s">
        <v>33</v>
      </c>
      <c r="E23" s="94">
        <f t="shared" si="0"/>
        <v>8885.0039567256918</v>
      </c>
      <c r="F23" s="96">
        <f>IF(D23="Yes",0, VLOOKUP(B23,'4-Solver-Solution'!$B$27:$C$52,2,FALSE))</f>
        <v>0.37970765592162725</v>
      </c>
      <c r="G23" s="94">
        <f t="shared" si="1"/>
        <v>3373.7040252626957</v>
      </c>
    </row>
    <row r="24" spans="1:7">
      <c r="A24" s="95" t="s">
        <v>22</v>
      </c>
      <c r="B24" s="93">
        <v>26.5208339691</v>
      </c>
      <c r="C24" s="94">
        <v>3749.5207214299999</v>
      </c>
      <c r="D24" s="95" t="s">
        <v>33</v>
      </c>
      <c r="E24" s="94">
        <f t="shared" si="0"/>
        <v>8286.7013763954237</v>
      </c>
      <c r="F24" s="96">
        <f>IF(D24="Yes",0, VLOOKUP(B24,'4-Solver-Solution'!$B$27:$C$52,2,FALSE))</f>
        <v>0.40394590391207241</v>
      </c>
      <c r="G24" s="94">
        <f t="shared" si="1"/>
        <v>3347.379077937464</v>
      </c>
    </row>
    <row r="25" spans="1:7">
      <c r="A25" s="95" t="s">
        <v>23</v>
      </c>
      <c r="B25" s="93">
        <v>27.640562057499999</v>
      </c>
      <c r="C25" s="94">
        <v>3555.5066731100001</v>
      </c>
      <c r="D25" s="95" t="s">
        <v>33</v>
      </c>
      <c r="E25" s="94">
        <f t="shared" si="0"/>
        <v>8189.6835703293591</v>
      </c>
      <c r="F25" s="96">
        <f>IF(D25="Yes",0, VLOOKUP(B25,'4-Solver-Solution'!$B$27:$C$52,2,FALSE))</f>
        <v>0.43515815078652426</v>
      </c>
      <c r="G25" s="94">
        <f t="shared" si="1"/>
        <v>3563.8075579913034</v>
      </c>
    </row>
    <row r="26" spans="1:7">
      <c r="A26" s="95" t="s">
        <v>24</v>
      </c>
      <c r="B26" s="93">
        <v>28.7153644562</v>
      </c>
      <c r="C26" s="94">
        <v>3885.0632603600002</v>
      </c>
      <c r="D26" s="95" t="s">
        <v>33</v>
      </c>
      <c r="E26" s="94">
        <f t="shared" si="0"/>
        <v>9296.750621385836</v>
      </c>
      <c r="F26" s="96">
        <f>IF(D26="Yes",0, VLOOKUP(B26,'4-Solver-Solution'!$B$27:$C$52,2,FALSE))</f>
        <v>0.4652847291572792</v>
      </c>
      <c r="G26" s="94">
        <f t="shared" si="1"/>
        <v>4325.6360949142754</v>
      </c>
    </row>
    <row r="27" spans="1:7">
      <c r="A27" s="95" t="s">
        <v>25</v>
      </c>
      <c r="B27" s="93">
        <v>29.625062942500001</v>
      </c>
      <c r="C27" s="94">
        <v>2601.8082334946998</v>
      </c>
      <c r="D27" s="95" t="s">
        <v>33</v>
      </c>
      <c r="E27" s="94">
        <f t="shared" si="0"/>
        <v>6423.2277234662688</v>
      </c>
      <c r="F27" s="96">
        <f>IF(D27="Yes",0, VLOOKUP(B27,'4-Solver-Solution'!$B$27:$C$52,2,FALSE))</f>
        <v>0.49089505189001637</v>
      </c>
      <c r="G27" s="94">
        <f t="shared" si="1"/>
        <v>3153.1307066123659</v>
      </c>
    </row>
    <row r="28" spans="1:7">
      <c r="A28" s="95" t="s">
        <v>26</v>
      </c>
      <c r="B28" s="93">
        <v>30.288080215499999</v>
      </c>
      <c r="C28" s="94">
        <v>1357.4973067010001</v>
      </c>
      <c r="D28" s="95" t="s">
        <v>33</v>
      </c>
      <c r="E28" s="94">
        <f t="shared" si="0"/>
        <v>3426.3322764737577</v>
      </c>
      <c r="F28" s="96">
        <f>IF(D28="Yes",0, VLOOKUP(B28,'4-Solver-Solution'!$B$27:$C$52,2,FALSE))</f>
        <v>0.50961830274519992</v>
      </c>
      <c r="G28" s="94">
        <f t="shared" si="1"/>
        <v>1746.1216393776535</v>
      </c>
    </row>
    <row r="29" spans="1:7">
      <c r="A29" s="95" t="s">
        <v>27</v>
      </c>
      <c r="B29" s="93">
        <v>31.515947341899999</v>
      </c>
      <c r="C29" s="94">
        <v>989.41743902600001</v>
      </c>
      <c r="D29" s="95" t="s">
        <v>33</v>
      </c>
      <c r="E29" s="94">
        <f t="shared" si="0"/>
        <v>2598.5356589584144</v>
      </c>
      <c r="F29" s="96">
        <f>IF(D29="Yes",0, VLOOKUP(B29,'4-Solver-Solution'!$B$27:$C$52,2,FALSE))</f>
        <v>0.54440695996524036</v>
      </c>
      <c r="G29" s="94">
        <f t="shared" si="1"/>
        <v>1414.6608984548229</v>
      </c>
    </row>
    <row r="30" spans="1:7">
      <c r="A30" s="95" t="s">
        <v>28</v>
      </c>
      <c r="B30" s="93">
        <v>32.3650512695</v>
      </c>
      <c r="C30" s="94">
        <v>392.98538177299997</v>
      </c>
      <c r="D30" s="95" t="s">
        <v>33</v>
      </c>
      <c r="E30" s="94">
        <f t="shared" si="0"/>
        <v>1059.9160024372648</v>
      </c>
      <c r="F30" s="96">
        <f>IF(D30="Yes",0, VLOOKUP(B30,'4-Solver-Solution'!$B$27:$C$52,2,FALSE))</f>
        <v>0.56854199797513127</v>
      </c>
      <c r="G30" s="94">
        <f t="shared" si="1"/>
        <v>602.60676171149657</v>
      </c>
    </row>
    <row r="31" spans="1:7">
      <c r="A31" s="95" t="s">
        <v>29</v>
      </c>
      <c r="B31" s="93">
        <v>33.468845000000002</v>
      </c>
      <c r="C31" s="94">
        <v>13.5143452941</v>
      </c>
      <c r="D31" s="95" t="s">
        <v>33</v>
      </c>
      <c r="E31" s="94">
        <f t="shared" si="0"/>
        <v>37.69246066039269</v>
      </c>
      <c r="F31" s="96">
        <f>IF(D31="Yes",0, VLOOKUP(B31,'4-Solver-Solution'!$B$27:$C$52,2,FALSE))</f>
        <v>0.60000000000119313</v>
      </c>
      <c r="G31" s="94">
        <f t="shared" si="1"/>
        <v>22.615476396280588</v>
      </c>
    </row>
    <row r="32" spans="1:7">
      <c r="A32" s="97"/>
      <c r="B32" s="93"/>
      <c r="C32" s="94">
        <f>SUM(C2:C31)</f>
        <v>1066063.0041188225</v>
      </c>
      <c r="D32" s="95"/>
      <c r="E32" s="94">
        <f>SUM(E2:E31)</f>
        <v>1119673.8179195398</v>
      </c>
      <c r="F32" s="95"/>
      <c r="G32" s="94">
        <f>SUM(G2:G31)</f>
        <v>99200.000000143758</v>
      </c>
    </row>
  </sheetData>
  <sortState ref="B2:I194">
    <sortCondition descending="1" ref="D2:D194"/>
    <sortCondition ref="B2:B194"/>
  </sortState>
  <pageMargins left="0.7" right="0.7" top="0.75" bottom="0.75" header="0.3" footer="0.3"/>
  <pageSetup scale="97" orientation="portrait" r:id="rId1"/>
  <headerFooter>
    <oddHeader>&amp;C&amp;A&amp;R&amp;D</oddHeader>
    <oddFooter>&amp;L&amp;Z&amp;F</oddFooter>
  </headerFooter>
</worksheet>
</file>

<file path=xl/worksheets/sheet4.xml><?xml version="1.0" encoding="utf-8"?>
<worksheet xmlns="http://schemas.openxmlformats.org/spreadsheetml/2006/main" xmlns:r="http://schemas.openxmlformats.org/officeDocument/2006/relationships">
  <dimension ref="A1:P65"/>
  <sheetViews>
    <sheetView topLeftCell="A7" zoomScale="80" zoomScaleNormal="80" workbookViewId="0">
      <selection activeCell="N53" sqref="N53"/>
    </sheetView>
  </sheetViews>
  <sheetFormatPr defaultRowHeight="15"/>
  <cols>
    <col min="1" max="1" width="2.42578125" style="5" customWidth="1"/>
    <col min="2" max="2" width="23.7109375" style="5" customWidth="1"/>
    <col min="3" max="3" width="34" style="5" customWidth="1"/>
    <col min="4" max="4" width="19.140625" style="5" customWidth="1"/>
    <col min="5" max="5" width="3" style="70" customWidth="1"/>
    <col min="6" max="6" width="40.28515625" style="8" customWidth="1"/>
    <col min="7" max="7" width="21.7109375" style="9" customWidth="1"/>
    <col min="8" max="8" width="13.28515625" style="9" bestFit="1" customWidth="1"/>
    <col min="9" max="9" width="30.140625" style="9" customWidth="1"/>
    <col min="10" max="10" width="2.28515625" style="9" customWidth="1"/>
    <col min="11" max="16" width="9.140625" style="9"/>
  </cols>
  <sheetData>
    <row r="1" spans="1:16" s="5" customFormat="1" ht="18">
      <c r="B1" s="81" t="s">
        <v>34</v>
      </c>
      <c r="C1" s="82"/>
      <c r="D1" s="83"/>
      <c r="E1" s="70"/>
      <c r="F1" s="155" t="s">
        <v>62</v>
      </c>
      <c r="G1" s="156"/>
      <c r="H1" s="156"/>
      <c r="I1" s="157"/>
      <c r="J1" s="9"/>
      <c r="K1" s="9"/>
      <c r="L1" s="9"/>
      <c r="M1" s="9"/>
      <c r="N1" s="9"/>
      <c r="O1" s="9"/>
      <c r="P1" s="9"/>
    </row>
    <row r="2" spans="1:16" ht="18.75" thickBot="1">
      <c r="B2" s="73"/>
      <c r="C2" s="42"/>
      <c r="D2" s="74"/>
      <c r="E2" s="48"/>
      <c r="F2" s="108"/>
      <c r="G2" s="23"/>
      <c r="H2" s="23"/>
      <c r="I2" s="41"/>
      <c r="J2" s="23"/>
      <c r="K2" s="23"/>
      <c r="L2" s="23"/>
      <c r="M2" s="23"/>
    </row>
    <row r="3" spans="1:16" s="5" customFormat="1" ht="18">
      <c r="B3" s="84" t="s">
        <v>60</v>
      </c>
      <c r="C3" s="85"/>
      <c r="D3" s="43"/>
      <c r="E3" s="49"/>
      <c r="F3" s="109"/>
      <c r="G3" s="23"/>
      <c r="H3" s="23"/>
      <c r="I3" s="41"/>
      <c r="J3" s="23"/>
      <c r="K3" s="23"/>
      <c r="L3" s="23"/>
      <c r="M3" s="23"/>
      <c r="N3" s="9"/>
      <c r="O3" s="9"/>
      <c r="P3" s="9"/>
    </row>
    <row r="4" spans="1:16" s="5" customFormat="1" ht="18.75" thickBot="1">
      <c r="B4" s="153" t="s">
        <v>69</v>
      </c>
      <c r="C4" s="154"/>
      <c r="D4" s="117">
        <f>'3-Precipitation-Recharge'!G32-'4-Solver-Solution'!D18</f>
        <v>94800.000000143758</v>
      </c>
      <c r="E4" s="50"/>
      <c r="F4" s="109"/>
      <c r="G4" s="23"/>
      <c r="H4" s="23"/>
      <c r="I4" s="41"/>
      <c r="J4" s="23"/>
      <c r="K4" s="23"/>
      <c r="L4" s="23"/>
      <c r="M4" s="23"/>
      <c r="N4" s="9"/>
      <c r="O4" s="9"/>
      <c r="P4" s="9"/>
    </row>
    <row r="5" spans="1:16" ht="15" customHeight="1" thickBot="1">
      <c r="B5" s="44"/>
      <c r="C5" s="45"/>
      <c r="D5" s="46"/>
      <c r="E5" s="51"/>
      <c r="F5" s="108"/>
      <c r="I5" s="10"/>
      <c r="L5" s="23"/>
    </row>
    <row r="6" spans="1:16" s="5" customFormat="1" ht="18">
      <c r="B6" s="118" t="s">
        <v>47</v>
      </c>
      <c r="C6" s="119"/>
      <c r="D6" s="120"/>
      <c r="E6" s="47"/>
      <c r="F6" s="108"/>
      <c r="G6" s="9"/>
      <c r="H6" s="9"/>
      <c r="I6" s="10"/>
      <c r="J6" s="9"/>
      <c r="K6" s="9"/>
      <c r="L6" s="23"/>
      <c r="M6" s="9"/>
      <c r="N6" s="9"/>
      <c r="O6" s="9"/>
      <c r="P6" s="9"/>
    </row>
    <row r="7" spans="1:16" ht="18">
      <c r="B7" s="33" t="s">
        <v>41</v>
      </c>
      <c r="C7" s="39" t="s">
        <v>42</v>
      </c>
      <c r="D7" s="75">
        <v>3.3849557706719539E-2</v>
      </c>
      <c r="E7" s="52"/>
      <c r="F7" s="108"/>
      <c r="I7" s="10"/>
      <c r="L7" s="23"/>
    </row>
    <row r="8" spans="1:16" ht="15" customHeight="1">
      <c r="B8" s="33" t="s">
        <v>41</v>
      </c>
      <c r="C8" s="39" t="s">
        <v>43</v>
      </c>
      <c r="D8" s="116">
        <v>1.9724187280682342</v>
      </c>
      <c r="E8" s="53"/>
      <c r="F8" s="108"/>
      <c r="I8" s="10"/>
      <c r="L8" s="23"/>
    </row>
    <row r="9" spans="1:16">
      <c r="B9" s="35" t="s">
        <v>48</v>
      </c>
      <c r="C9" s="24"/>
      <c r="D9" s="86"/>
      <c r="E9" s="54"/>
      <c r="F9" s="108"/>
      <c r="I9" s="10"/>
    </row>
    <row r="10" spans="1:16" s="1" customFormat="1">
      <c r="A10" s="5"/>
      <c r="B10" s="33" t="s">
        <v>41</v>
      </c>
      <c r="C10" s="39" t="s">
        <v>42</v>
      </c>
      <c r="D10" s="75">
        <v>2.9999999999999997E-4</v>
      </c>
      <c r="E10" s="52"/>
      <c r="F10" s="110"/>
      <c r="G10" s="9"/>
      <c r="H10" s="9"/>
      <c r="I10" s="10"/>
      <c r="J10" s="9"/>
      <c r="K10" s="9"/>
      <c r="L10" s="9"/>
      <c r="M10" s="9"/>
      <c r="N10" s="9"/>
      <c r="O10" s="9"/>
      <c r="P10" s="9"/>
    </row>
    <row r="11" spans="1:16" s="5" customFormat="1" ht="15.75" thickBot="1">
      <c r="B11" s="121" t="s">
        <v>41</v>
      </c>
      <c r="C11" s="122" t="s">
        <v>43</v>
      </c>
      <c r="D11" s="123">
        <v>3.3378000000000001</v>
      </c>
      <c r="E11" s="53"/>
      <c r="F11" s="110"/>
      <c r="G11" s="9"/>
      <c r="H11" s="9"/>
      <c r="I11" s="10"/>
      <c r="J11" s="9"/>
      <c r="K11" s="9"/>
      <c r="L11" s="9"/>
      <c r="M11" s="9"/>
      <c r="N11" s="9"/>
      <c r="O11" s="9"/>
      <c r="P11" s="9"/>
    </row>
    <row r="12" spans="1:16" s="5" customFormat="1" ht="16.5" thickBot="1">
      <c r="B12" s="76"/>
      <c r="C12" s="44"/>
      <c r="D12" s="77"/>
      <c r="E12" s="54"/>
      <c r="F12" s="110"/>
      <c r="G12" s="9"/>
      <c r="H12" s="9"/>
      <c r="I12" s="10"/>
      <c r="J12" s="9"/>
      <c r="K12" s="9"/>
      <c r="L12" s="9"/>
      <c r="M12" s="9"/>
      <c r="N12" s="9"/>
      <c r="O12" s="9"/>
      <c r="P12" s="9"/>
    </row>
    <row r="13" spans="1:16" s="5" customFormat="1">
      <c r="B13" s="118" t="s">
        <v>38</v>
      </c>
      <c r="C13" s="119"/>
      <c r="D13" s="120"/>
      <c r="E13" s="55"/>
      <c r="F13" s="111"/>
      <c r="G13" s="47"/>
      <c r="H13" s="9"/>
      <c r="I13" s="10"/>
      <c r="J13" s="9"/>
      <c r="K13" s="9"/>
      <c r="L13" s="9"/>
      <c r="M13" s="9"/>
      <c r="N13" s="9"/>
      <c r="O13" s="9"/>
      <c r="P13" s="9"/>
    </row>
    <row r="14" spans="1:16" s="5" customFormat="1">
      <c r="B14" s="40" t="s">
        <v>49</v>
      </c>
      <c r="C14" s="39" t="s">
        <v>42</v>
      </c>
      <c r="D14" s="67" t="s">
        <v>39</v>
      </c>
      <c r="E14" s="52"/>
      <c r="F14" s="110"/>
      <c r="G14" s="9"/>
      <c r="H14" s="9"/>
      <c r="I14" s="10"/>
      <c r="J14" s="9"/>
      <c r="K14" s="9"/>
      <c r="L14" s="9"/>
      <c r="M14" s="9"/>
      <c r="N14" s="9"/>
      <c r="O14" s="9"/>
      <c r="P14" s="9"/>
    </row>
    <row r="15" spans="1:16" s="11" customFormat="1">
      <c r="B15" s="40" t="s">
        <v>49</v>
      </c>
      <c r="C15" s="39" t="s">
        <v>74</v>
      </c>
      <c r="D15" s="67" t="s">
        <v>39</v>
      </c>
      <c r="E15" s="54"/>
      <c r="F15" s="112"/>
      <c r="G15" s="15"/>
      <c r="H15" s="15"/>
      <c r="I15" s="7"/>
      <c r="J15" s="15"/>
      <c r="K15" s="15"/>
      <c r="L15" s="15"/>
      <c r="M15" s="15"/>
      <c r="N15" s="15"/>
      <c r="O15" s="15"/>
      <c r="P15" s="15"/>
    </row>
    <row r="16" spans="1:16" s="11" customFormat="1">
      <c r="B16" s="33" t="s">
        <v>31</v>
      </c>
      <c r="C16" s="39" t="s">
        <v>44</v>
      </c>
      <c r="D16" s="126">
        <v>0.6</v>
      </c>
      <c r="E16" s="54"/>
      <c r="F16" s="112"/>
      <c r="G16" s="15"/>
      <c r="H16" s="15"/>
      <c r="I16" s="7"/>
      <c r="J16" s="15"/>
      <c r="K16" s="15"/>
      <c r="L16" s="15"/>
      <c r="M16" s="15"/>
      <c r="N16" s="15"/>
      <c r="O16" s="15"/>
      <c r="P16" s="15"/>
    </row>
    <row r="17" spans="2:16" s="11" customFormat="1">
      <c r="B17" s="40" t="s">
        <v>71</v>
      </c>
      <c r="C17" s="26" t="s">
        <v>45</v>
      </c>
      <c r="D17" s="67">
        <v>0</v>
      </c>
      <c r="E17" s="56"/>
      <c r="F17" s="112"/>
      <c r="G17" s="15"/>
      <c r="H17" s="15"/>
      <c r="I17" s="7"/>
      <c r="J17" s="15"/>
      <c r="K17" s="15"/>
      <c r="L17" s="15"/>
      <c r="M17" s="15"/>
      <c r="N17" s="15"/>
      <c r="O17" s="15"/>
      <c r="P17" s="15"/>
    </row>
    <row r="18" spans="2:16" s="11" customFormat="1" ht="15.75" thickBot="1">
      <c r="B18" s="124" t="s">
        <v>70</v>
      </c>
      <c r="C18" s="122" t="s">
        <v>46</v>
      </c>
      <c r="D18" s="125">
        <v>4400</v>
      </c>
      <c r="E18" s="51"/>
      <c r="F18" s="112"/>
      <c r="G18" s="15"/>
      <c r="H18" s="15"/>
      <c r="I18" s="7"/>
      <c r="J18" s="15"/>
      <c r="K18" s="15"/>
      <c r="L18" s="15"/>
      <c r="M18" s="15"/>
      <c r="N18" s="15"/>
      <c r="O18" s="15"/>
      <c r="P18" s="15"/>
    </row>
    <row r="19" spans="2:16" s="11" customFormat="1" ht="15.75" thickBot="1">
      <c r="B19" s="44"/>
      <c r="C19" s="45"/>
      <c r="D19" s="46"/>
      <c r="E19" s="57"/>
      <c r="F19" s="112"/>
      <c r="G19" s="15"/>
      <c r="H19" s="15"/>
      <c r="I19" s="7"/>
      <c r="J19" s="15"/>
      <c r="K19" s="15"/>
      <c r="L19" s="15"/>
      <c r="M19" s="15"/>
      <c r="N19" s="15"/>
      <c r="O19" s="15"/>
      <c r="P19" s="15"/>
    </row>
    <row r="20" spans="2:16" s="11" customFormat="1">
      <c r="B20" s="127" t="s">
        <v>35</v>
      </c>
      <c r="C20" s="128"/>
      <c r="D20" s="129"/>
      <c r="E20" s="58"/>
      <c r="F20" s="112"/>
      <c r="G20" s="15"/>
      <c r="H20" s="15"/>
      <c r="I20" s="7"/>
      <c r="J20" s="15"/>
      <c r="K20" s="15"/>
      <c r="L20" s="15"/>
      <c r="M20" s="15"/>
      <c r="N20" s="15"/>
      <c r="O20" s="15"/>
      <c r="P20" s="15"/>
    </row>
    <row r="21" spans="2:16" s="11" customFormat="1">
      <c r="B21" s="36" t="s">
        <v>36</v>
      </c>
      <c r="C21" s="32"/>
      <c r="D21" s="78"/>
      <c r="E21" s="59"/>
      <c r="F21" s="112"/>
      <c r="G21" s="15"/>
      <c r="H21" s="15"/>
      <c r="I21" s="7"/>
      <c r="J21" s="15"/>
      <c r="K21" s="15"/>
      <c r="L21" s="15"/>
      <c r="M21" s="15"/>
      <c r="N21" s="15"/>
      <c r="O21" s="15"/>
      <c r="P21" s="15"/>
    </row>
    <row r="22" spans="2:16" s="11" customFormat="1">
      <c r="B22" s="36" t="s">
        <v>37</v>
      </c>
      <c r="C22" s="32"/>
      <c r="D22" s="130"/>
      <c r="E22" s="60"/>
      <c r="F22" s="112"/>
      <c r="G22" s="15"/>
      <c r="H22" s="15"/>
      <c r="I22" s="7"/>
      <c r="J22" s="15"/>
      <c r="K22" s="15"/>
      <c r="L22" s="15"/>
      <c r="M22" s="15"/>
      <c r="N22" s="15"/>
      <c r="O22" s="15"/>
      <c r="P22" s="15"/>
    </row>
    <row r="23" spans="2:16" s="11" customFormat="1" ht="15.75" thickBot="1">
      <c r="B23" s="28" t="s">
        <v>72</v>
      </c>
      <c r="C23" s="30"/>
      <c r="D23" s="125"/>
      <c r="E23" s="61"/>
      <c r="F23" s="112"/>
      <c r="G23" s="15"/>
      <c r="H23" s="15"/>
      <c r="I23" s="7"/>
      <c r="J23" s="15"/>
      <c r="K23" s="15"/>
      <c r="L23" s="15"/>
      <c r="M23" s="15"/>
      <c r="N23" s="15"/>
      <c r="O23" s="15"/>
      <c r="P23" s="15"/>
    </row>
    <row r="24" spans="2:16" ht="15.75" customHeight="1" thickBot="1">
      <c r="B24" s="79"/>
      <c r="C24" s="27"/>
      <c r="D24" s="80"/>
      <c r="E24" s="62"/>
      <c r="F24" s="108"/>
      <c r="I24" s="10"/>
    </row>
    <row r="25" spans="2:16" ht="18">
      <c r="B25" s="87" t="s">
        <v>40</v>
      </c>
      <c r="C25" s="88"/>
      <c r="D25" s="89"/>
      <c r="E25" s="63"/>
      <c r="F25" s="108"/>
      <c r="I25" s="10"/>
    </row>
    <row r="26" spans="2:16" s="5" customFormat="1" ht="25.5">
      <c r="B26" s="33" t="s">
        <v>50</v>
      </c>
      <c r="C26" s="38" t="s">
        <v>51</v>
      </c>
      <c r="D26" s="71" t="s">
        <v>52</v>
      </c>
      <c r="E26" s="64"/>
      <c r="F26" s="110"/>
      <c r="G26" s="9"/>
      <c r="H26" s="9"/>
      <c r="I26" s="10"/>
      <c r="J26" s="9"/>
      <c r="K26" s="9"/>
      <c r="L26" s="9"/>
      <c r="M26" s="9"/>
      <c r="N26" s="9"/>
      <c r="O26" s="9"/>
      <c r="P26" s="9"/>
    </row>
    <row r="27" spans="2:16">
      <c r="B27" s="6">
        <v>8.6521797180199993</v>
      </c>
      <c r="C27" s="14">
        <f t="shared" ref="C27:C52" si="0">IF(B27&lt;8,0,($D$7*(B27-8)^$D$8)/B27)</f>
        <v>1.683767142079715E-3</v>
      </c>
      <c r="D27" s="20">
        <f>B27*C27</f>
        <v>1.456825591657061E-2</v>
      </c>
      <c r="E27" s="65"/>
      <c r="F27" s="108"/>
      <c r="I27" s="10"/>
    </row>
    <row r="28" spans="2:16">
      <c r="B28" s="6">
        <v>9.5498600006099998</v>
      </c>
      <c r="C28" s="14">
        <f t="shared" si="0"/>
        <v>8.4118675340442012E-3</v>
      </c>
      <c r="D28" s="20">
        <f t="shared" ref="D28:D52" si="1">B28*C28</f>
        <v>8.0332157293798598E-2</v>
      </c>
      <c r="E28" s="66"/>
      <c r="F28" s="108"/>
      <c r="I28" s="10"/>
    </row>
    <row r="29" spans="2:16">
      <c r="B29" s="6">
        <v>10.5459871292</v>
      </c>
      <c r="C29" s="14">
        <f t="shared" si="0"/>
        <v>2.0276086660133915E-2</v>
      </c>
      <c r="D29" s="20">
        <f t="shared" si="1"/>
        <v>0.2138313489483161</v>
      </c>
      <c r="E29" s="66"/>
      <c r="F29" s="108"/>
      <c r="I29" s="10"/>
    </row>
    <row r="30" spans="2:16">
      <c r="B30" s="6">
        <v>11.463838577300001</v>
      </c>
      <c r="C30" s="14">
        <f t="shared" si="0"/>
        <v>3.4233912757167147E-2</v>
      </c>
      <c r="D30" s="20">
        <f t="shared" si="1"/>
        <v>0.39245204971753539</v>
      </c>
      <c r="E30" s="66"/>
      <c r="F30" s="108"/>
      <c r="I30" s="10"/>
    </row>
    <row r="31" spans="2:16">
      <c r="B31" s="6">
        <v>12.487704277000001</v>
      </c>
      <c r="C31" s="14">
        <f t="shared" si="0"/>
        <v>5.2376345986027459E-2</v>
      </c>
      <c r="D31" s="20">
        <f t="shared" si="1"/>
        <v>0.65406031978334689</v>
      </c>
      <c r="E31" s="66"/>
      <c r="F31" s="108"/>
      <c r="I31" s="10"/>
    </row>
    <row r="32" spans="2:16">
      <c r="B32" s="6">
        <v>13.4852333069</v>
      </c>
      <c r="C32" s="14">
        <f t="shared" si="0"/>
        <v>7.2060422063986149E-2</v>
      </c>
      <c r="D32" s="20">
        <f t="shared" si="1"/>
        <v>0.97175160372653768</v>
      </c>
      <c r="E32" s="66"/>
      <c r="F32" s="108"/>
      <c r="I32" s="10"/>
    </row>
    <row r="33" spans="2:13">
      <c r="B33" s="6">
        <v>14.482706069900001</v>
      </c>
      <c r="C33" s="14">
        <f t="shared" si="0"/>
        <v>9.3288190957086167E-2</v>
      </c>
      <c r="D33" s="20">
        <f t="shared" si="1"/>
        <v>1.3510654494241823</v>
      </c>
      <c r="E33" s="66"/>
      <c r="F33" s="108"/>
      <c r="G33" s="18"/>
      <c r="I33" s="10"/>
    </row>
    <row r="34" spans="2:13">
      <c r="B34" s="6">
        <v>15.4813451767</v>
      </c>
      <c r="C34" s="14">
        <f t="shared" si="0"/>
        <v>0.11577058252485992</v>
      </c>
      <c r="D34" s="20">
        <f t="shared" si="1"/>
        <v>1.7922843493749894</v>
      </c>
      <c r="E34" s="66"/>
      <c r="F34" s="108"/>
      <c r="G34" s="18"/>
      <c r="I34" s="10"/>
    </row>
    <row r="35" spans="2:13">
      <c r="B35" s="6">
        <v>16.5358428955</v>
      </c>
      <c r="C35" s="14">
        <f t="shared" si="0"/>
        <v>0.14058355674399289</v>
      </c>
      <c r="D35" s="20">
        <f t="shared" si="1"/>
        <v>2.3246676080092761</v>
      </c>
      <c r="E35" s="66"/>
      <c r="F35" s="108"/>
      <c r="G35" s="18"/>
      <c r="I35" s="10"/>
    </row>
    <row r="36" spans="2:13">
      <c r="B36" s="6">
        <v>17.515756607099998</v>
      </c>
      <c r="C36" s="14">
        <f t="shared" si="0"/>
        <v>0.16444627316597132</v>
      </c>
      <c r="D36" s="20">
        <f t="shared" si="1"/>
        <v>2.8804008957198333</v>
      </c>
      <c r="E36" s="66"/>
      <c r="F36" s="108"/>
      <c r="G36" s="18"/>
      <c r="I36" s="10"/>
    </row>
    <row r="37" spans="2:13">
      <c r="B37" s="6">
        <v>18.562461852999999</v>
      </c>
      <c r="C37" s="14">
        <f t="shared" si="0"/>
        <v>0.19063866412085867</v>
      </c>
      <c r="D37" s="20">
        <f t="shared" si="1"/>
        <v>3.5387229304503185</v>
      </c>
      <c r="E37" s="66"/>
      <c r="F37" s="108"/>
      <c r="G37" s="18"/>
      <c r="I37" s="10"/>
    </row>
    <row r="38" spans="2:13">
      <c r="B38" s="6">
        <v>19.646522522000001</v>
      </c>
      <c r="C38" s="14">
        <f t="shared" si="0"/>
        <v>0.21840008365654642</v>
      </c>
      <c r="D38" s="20">
        <f t="shared" si="1"/>
        <v>4.2908021623650239</v>
      </c>
      <c r="E38" s="66"/>
      <c r="F38" s="108"/>
      <c r="G38" s="18"/>
      <c r="I38" s="10"/>
    </row>
    <row r="39" spans="2:13">
      <c r="B39" s="6">
        <v>20.5348415375</v>
      </c>
      <c r="C39" s="14">
        <f t="shared" si="0"/>
        <v>0.24155265987734648</v>
      </c>
      <c r="D39" s="20">
        <f t="shared" si="1"/>
        <v>4.9602455935429441</v>
      </c>
      <c r="E39" s="66"/>
      <c r="F39" s="108"/>
      <c r="G39" s="18"/>
      <c r="I39" s="10"/>
    </row>
    <row r="40" spans="2:13">
      <c r="B40" s="6">
        <v>21.693519592299999</v>
      </c>
      <c r="C40" s="14">
        <f t="shared" si="0"/>
        <v>0.27221159691838437</v>
      </c>
      <c r="D40" s="20">
        <f t="shared" si="1"/>
        <v>5.9052276110002415</v>
      </c>
      <c r="E40" s="66"/>
      <c r="F40" s="108"/>
      <c r="G40" s="18"/>
      <c r="I40" s="10"/>
    </row>
    <row r="41" spans="2:13">
      <c r="B41" s="6">
        <v>22.7356300354</v>
      </c>
      <c r="C41" s="14">
        <f t="shared" si="0"/>
        <v>0.30016380924501651</v>
      </c>
      <c r="D41" s="20">
        <f t="shared" si="1"/>
        <v>6.8244133170110732</v>
      </c>
      <c r="E41" s="66"/>
      <c r="F41" s="108"/>
      <c r="G41" s="18"/>
      <c r="I41" s="10"/>
    </row>
    <row r="42" spans="2:13">
      <c r="B42" s="6">
        <v>23.492765426599998</v>
      </c>
      <c r="C42" s="14">
        <f t="shared" si="0"/>
        <v>0.32066493843095722</v>
      </c>
      <c r="D42" s="20">
        <f t="shared" si="1"/>
        <v>7.5333061790936089</v>
      </c>
      <c r="E42" s="66"/>
      <c r="F42" s="108"/>
      <c r="G42" s="18"/>
      <c r="I42" s="10"/>
    </row>
    <row r="43" spans="2:13">
      <c r="B43" s="6">
        <v>24.833608627299999</v>
      </c>
      <c r="C43" s="14">
        <f t="shared" si="0"/>
        <v>0.35731240171499462</v>
      </c>
      <c r="D43" s="20">
        <f t="shared" si="1"/>
        <v>8.8733563418707728</v>
      </c>
      <c r="E43" s="66"/>
      <c r="F43" s="108"/>
      <c r="G43" s="18"/>
      <c r="I43" s="10"/>
    </row>
    <row r="44" spans="2:13">
      <c r="B44" s="6">
        <v>25.646238326999999</v>
      </c>
      <c r="C44" s="14">
        <f t="shared" si="0"/>
        <v>0.37970765592162725</v>
      </c>
      <c r="D44" s="20">
        <f t="shared" si="1"/>
        <v>9.7380730383525655</v>
      </c>
      <c r="E44" s="66"/>
      <c r="F44" s="108"/>
      <c r="G44" s="18"/>
      <c r="I44" s="10"/>
    </row>
    <row r="45" spans="2:13" ht="15.75" thickBot="1">
      <c r="B45" s="6">
        <v>26.5208339691</v>
      </c>
      <c r="C45" s="14">
        <f t="shared" si="0"/>
        <v>0.40394590391207241</v>
      </c>
      <c r="D45" s="20">
        <f t="shared" si="1"/>
        <v>10.712982250150095</v>
      </c>
      <c r="E45" s="66"/>
      <c r="F45" s="108"/>
      <c r="G45" s="18"/>
      <c r="I45" s="10"/>
    </row>
    <row r="46" spans="2:13" ht="18">
      <c r="B46" s="6">
        <v>27.640562057499999</v>
      </c>
      <c r="C46" s="14">
        <f t="shared" si="0"/>
        <v>0.43515815078652426</v>
      </c>
      <c r="D46" s="20">
        <f t="shared" si="1"/>
        <v>12.028015871641866</v>
      </c>
      <c r="E46" s="66"/>
      <c r="F46" s="158" t="s">
        <v>53</v>
      </c>
      <c r="G46" s="159"/>
      <c r="H46" s="159"/>
      <c r="I46" s="160"/>
    </row>
    <row r="47" spans="2:13" ht="18">
      <c r="B47" s="6">
        <v>28.7153644562</v>
      </c>
      <c r="C47" s="14">
        <f t="shared" si="0"/>
        <v>0.4652847291572792</v>
      </c>
      <c r="D47" s="20">
        <f t="shared" si="1"/>
        <v>13.360820573655579</v>
      </c>
      <c r="E47" s="66"/>
      <c r="F47" s="25" t="s">
        <v>54</v>
      </c>
      <c r="G47" s="16" t="s">
        <v>55</v>
      </c>
      <c r="H47" s="17" t="s">
        <v>56</v>
      </c>
      <c r="I47" s="21" t="s">
        <v>73</v>
      </c>
      <c r="J47" s="23"/>
      <c r="K47" s="23"/>
      <c r="L47" s="23"/>
      <c r="M47" s="23"/>
    </row>
    <row r="48" spans="2:13">
      <c r="B48" s="6">
        <v>29.625062942500001</v>
      </c>
      <c r="C48" s="14">
        <f t="shared" si="0"/>
        <v>0.49089505189001637</v>
      </c>
      <c r="D48" s="20">
        <f t="shared" si="1"/>
        <v>14.542796810403539</v>
      </c>
      <c r="E48" s="66"/>
      <c r="F48" s="29" t="s">
        <v>0</v>
      </c>
      <c r="G48" s="2">
        <v>720579</v>
      </c>
      <c r="H48" s="2">
        <v>4385067</v>
      </c>
      <c r="I48" s="34">
        <f>'3-Precipitation-Recharge'!G32</f>
        <v>99200.000000143758</v>
      </c>
    </row>
    <row r="49" spans="2:9">
      <c r="B49" s="6">
        <v>30.288080215499999</v>
      </c>
      <c r="C49" s="14">
        <f t="shared" si="0"/>
        <v>0.50961830274519992</v>
      </c>
      <c r="D49" s="20">
        <f t="shared" si="1"/>
        <v>15.435360032833579</v>
      </c>
      <c r="E49" s="66"/>
      <c r="F49" s="29" t="s">
        <v>57</v>
      </c>
      <c r="G49" s="2">
        <v>720579</v>
      </c>
      <c r="H49" s="2">
        <f>H48-8000</f>
        <v>4377067</v>
      </c>
      <c r="I49" s="34">
        <v>0</v>
      </c>
    </row>
    <row r="50" spans="2:9">
      <c r="B50" s="6">
        <v>31.515947341899999</v>
      </c>
      <c r="C50" s="14">
        <f t="shared" si="0"/>
        <v>0.54440695996524036</v>
      </c>
      <c r="D50" s="20">
        <f t="shared" si="1"/>
        <v>17.157501082828375</v>
      </c>
      <c r="E50" s="66"/>
      <c r="F50" s="29" t="s">
        <v>58</v>
      </c>
      <c r="G50" s="2">
        <v>720579</v>
      </c>
      <c r="H50" s="2">
        <f t="shared" ref="H50:H51" si="2">H49-8000</f>
        <v>4369067</v>
      </c>
      <c r="I50" s="34">
        <f>'2-Groundwater-ET&amp;Boundary-Flux'!B6</f>
        <v>94800</v>
      </c>
    </row>
    <row r="51" spans="2:9" ht="15.75" thickBot="1">
      <c r="B51" s="6">
        <v>32.3650512695</v>
      </c>
      <c r="C51" s="14">
        <f t="shared" si="0"/>
        <v>0.56854199797513127</v>
      </c>
      <c r="D51" s="20">
        <f t="shared" si="1"/>
        <v>18.400890913329089</v>
      </c>
      <c r="E51" s="66"/>
      <c r="F51" s="22" t="s">
        <v>59</v>
      </c>
      <c r="G51" s="37">
        <v>720579</v>
      </c>
      <c r="H51" s="37">
        <f t="shared" si="2"/>
        <v>4361067</v>
      </c>
      <c r="I51" s="31">
        <f>D18</f>
        <v>4400</v>
      </c>
    </row>
    <row r="52" spans="2:9" ht="15.75" thickBot="1">
      <c r="B52" s="113">
        <v>33.468845000000002</v>
      </c>
      <c r="C52" s="114">
        <f t="shared" si="0"/>
        <v>0.60000000000119313</v>
      </c>
      <c r="D52" s="115">
        <f t="shared" si="1"/>
        <v>20.081307000039935</v>
      </c>
      <c r="E52" s="66"/>
      <c r="F52" s="68" t="s">
        <v>61</v>
      </c>
      <c r="G52" s="69"/>
      <c r="H52" s="12"/>
      <c r="I52" s="13"/>
    </row>
    <row r="53" spans="2:9">
      <c r="B53" s="9"/>
      <c r="C53" s="9"/>
      <c r="D53" s="9"/>
      <c r="E53" s="66"/>
    </row>
    <row r="54" spans="2:9">
      <c r="B54" s="9"/>
      <c r="C54" s="9"/>
      <c r="D54" s="9"/>
    </row>
    <row r="60" spans="2:9">
      <c r="G60" s="18"/>
    </row>
    <row r="61" spans="2:9">
      <c r="G61" s="18"/>
    </row>
    <row r="62" spans="2:9">
      <c r="G62" s="18"/>
    </row>
    <row r="63" spans="2:9">
      <c r="G63" s="18"/>
    </row>
    <row r="64" spans="2:9">
      <c r="G64" s="18"/>
    </row>
    <row r="65" spans="7:7">
      <c r="G65" s="19"/>
    </row>
  </sheetData>
  <mergeCells count="3">
    <mergeCell ref="B4:C4"/>
    <mergeCell ref="F1:I1"/>
    <mergeCell ref="F46:I46"/>
  </mergeCells>
  <pageMargins left="0.4" right="0.2" top="0.25" bottom="0.25" header="0" footer="0"/>
  <pageSetup scale="70" orientation="landscape" r:id="rId1"/>
  <drawing r:id="rId2"/>
</worksheet>
</file>

<file path=xl/worksheets/sheet5.xml><?xml version="1.0" encoding="utf-8"?>
<worksheet xmlns="http://schemas.openxmlformats.org/spreadsheetml/2006/main" xmlns:r="http://schemas.openxmlformats.org/officeDocument/2006/relationships">
  <dimension ref="A1"/>
  <sheetViews>
    <sheetView tabSelected="1" workbookViewId="0">
      <selection activeCell="O37" sqref="O37"/>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1-Explanation</vt:lpstr>
      <vt:lpstr>2-Groundwater-ET&amp;Boundary-Flux</vt:lpstr>
      <vt:lpstr>3-Precipitation-Recharge</vt:lpstr>
      <vt:lpstr>4-Solver-Solution</vt:lpstr>
      <vt:lpstr>5-References</vt:lpstr>
      <vt:lpstr>'3-Precipitation-Recharge'!Print_Area</vt:lpstr>
      <vt:lpstr>'4-Solver-Solution'!Print_Area</vt:lpstr>
    </vt:vector>
  </TitlesOfParts>
  <Company>LVVWD SNWA SNWS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dongw</dc:creator>
  <cp:lastModifiedBy>Derek Sloop</cp:lastModifiedBy>
  <cp:lastPrinted>2011-06-16T01:44:32Z</cp:lastPrinted>
  <dcterms:created xsi:type="dcterms:W3CDTF">2010-11-15T16:24:04Z</dcterms:created>
  <dcterms:modified xsi:type="dcterms:W3CDTF">2011-06-16T23:39:44Z</dcterms:modified>
</cp:coreProperties>
</file>